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5 рік\сайт\"/>
    </mc:Choice>
  </mc:AlternateContent>
  <bookViews>
    <workbookView xWindow="0" yWindow="0" windowWidth="28800" windowHeight="11910" tabRatio="774"/>
  </bookViews>
  <sheets>
    <sheet name="2025" sheetId="23" r:id="rId1"/>
  </sheets>
  <definedNames>
    <definedName name="_xlnm.Print_Titles" localSheetId="0">'2025'!$3:$5</definedName>
    <definedName name="_xlnm.Print_Area" localSheetId="0">'2025'!$A$1:$T$114</definedName>
  </definedNames>
  <calcPr calcId="162913"/>
</workbook>
</file>

<file path=xl/calcChain.xml><?xml version="1.0" encoding="utf-8"?>
<calcChain xmlns="http://schemas.openxmlformats.org/spreadsheetml/2006/main">
  <c r="J60" i="23" l="1"/>
  <c r="J9" i="23"/>
  <c r="N88" i="23" l="1"/>
  <c r="N87" i="23"/>
  <c r="N86" i="23"/>
  <c r="N83" i="23"/>
  <c r="N81" i="23"/>
  <c r="N78" i="23"/>
  <c r="N64" i="23"/>
  <c r="N65" i="23"/>
  <c r="N66" i="23"/>
  <c r="N54" i="23"/>
  <c r="N55" i="23"/>
  <c r="N56" i="23"/>
  <c r="N57" i="23"/>
  <c r="N58" i="23"/>
  <c r="N59" i="23"/>
  <c r="N50" i="23"/>
  <c r="N49" i="23"/>
  <c r="N48" i="23"/>
  <c r="N47" i="23"/>
  <c r="N46" i="23"/>
  <c r="N45" i="23"/>
  <c r="N44" i="23"/>
  <c r="N43" i="23"/>
  <c r="N42" i="23"/>
  <c r="N41" i="23"/>
  <c r="N40" i="23"/>
  <c r="N39" i="23"/>
  <c r="N38" i="23"/>
  <c r="N36" i="23"/>
  <c r="N35" i="23"/>
  <c r="N34" i="23"/>
  <c r="N33" i="23"/>
  <c r="N32" i="23"/>
  <c r="N31" i="23"/>
  <c r="N30" i="23"/>
  <c r="N29" i="23"/>
  <c r="N28" i="23"/>
  <c r="N27" i="23"/>
  <c r="N26" i="23"/>
  <c r="N25" i="23"/>
  <c r="N24" i="23"/>
  <c r="N23" i="23"/>
  <c r="N21" i="23"/>
  <c r="N20" i="23"/>
  <c r="N19" i="23"/>
  <c r="N17" i="23"/>
  <c r="N16" i="23"/>
  <c r="N13" i="23"/>
  <c r="N12" i="23"/>
  <c r="N11" i="23"/>
  <c r="N10" i="23"/>
  <c r="N8" i="23"/>
  <c r="N7" i="23"/>
  <c r="R60" i="23"/>
  <c r="R73" i="23" s="1"/>
  <c r="J73" i="23" l="1"/>
  <c r="F65" i="23"/>
  <c r="F58" i="23"/>
  <c r="L58" i="23" s="1"/>
  <c r="L65" i="23" l="1"/>
  <c r="M65" i="23"/>
  <c r="M58" i="23"/>
  <c r="Q65" i="23"/>
  <c r="P65" i="23"/>
  <c r="O65" i="23"/>
  <c r="O58" i="23"/>
  <c r="T58" i="23"/>
  <c r="S58" i="23"/>
  <c r="P58" i="23"/>
  <c r="I111" i="23"/>
  <c r="I109" i="23"/>
  <c r="I106" i="23"/>
  <c r="I95" i="23"/>
  <c r="I94" i="23" s="1"/>
  <c r="I93" i="23" s="1"/>
  <c r="I84" i="23"/>
  <c r="I77" i="23"/>
  <c r="I89" i="23" s="1"/>
  <c r="I72" i="23"/>
  <c r="I70" i="23"/>
  <c r="I107" i="23" s="1"/>
  <c r="I66" i="23"/>
  <c r="I60" i="23" s="1"/>
  <c r="I37" i="23"/>
  <c r="I22" i="23"/>
  <c r="I18" i="23"/>
  <c r="I15" i="23"/>
  <c r="I14" i="23"/>
  <c r="I9" i="23"/>
  <c r="I71" i="23" l="1"/>
  <c r="I67" i="23" s="1"/>
  <c r="I75" i="23" s="1"/>
  <c r="I73" i="23"/>
  <c r="I110" i="23" s="1"/>
  <c r="I108" i="23" s="1"/>
  <c r="I51" i="23"/>
  <c r="I101" i="23" s="1"/>
  <c r="I105" i="23"/>
  <c r="I112" i="23" s="1"/>
  <c r="I99" i="23"/>
  <c r="N82" i="23"/>
  <c r="N70" i="23" l="1"/>
  <c r="J70" i="23"/>
  <c r="F82" i="23"/>
  <c r="O82" i="23" s="1"/>
  <c r="L82" i="23" l="1"/>
  <c r="S82" i="23"/>
  <c r="K60" i="23" l="1"/>
  <c r="K70" i="23"/>
  <c r="H70" i="23"/>
  <c r="G70" i="23"/>
  <c r="E70" i="23"/>
  <c r="F56" i="23"/>
  <c r="N60" i="23" l="1"/>
  <c r="K73" i="23"/>
  <c r="L56" i="23"/>
  <c r="M56" i="23"/>
  <c r="O56" i="23"/>
  <c r="P56" i="23"/>
  <c r="Q56" i="23"/>
  <c r="S65" i="23"/>
  <c r="H111" i="23" l="1"/>
  <c r="H107" i="23"/>
  <c r="H106" i="23"/>
  <c r="H95" i="23"/>
  <c r="H94" i="23"/>
  <c r="H93" i="23" s="1"/>
  <c r="H84" i="23"/>
  <c r="H77" i="23"/>
  <c r="H89" i="23" s="1"/>
  <c r="H72" i="23"/>
  <c r="H60" i="23"/>
  <c r="H73" i="23" s="1"/>
  <c r="H37" i="23"/>
  <c r="H22" i="23"/>
  <c r="H18" i="23"/>
  <c r="H15" i="23"/>
  <c r="H9" i="23"/>
  <c r="H109" i="23" l="1"/>
  <c r="H99" i="23"/>
  <c r="H14" i="23"/>
  <c r="H51" i="23"/>
  <c r="H101" i="23" s="1"/>
  <c r="H71" i="23"/>
  <c r="H67" i="23" s="1"/>
  <c r="H110" i="23"/>
  <c r="H108" i="23" s="1"/>
  <c r="H105" i="23" s="1"/>
  <c r="H112" i="23" l="1"/>
  <c r="H75" i="23"/>
  <c r="F104" i="23"/>
  <c r="F103" i="23"/>
  <c r="K103" i="23" s="1"/>
  <c r="F102" i="23"/>
  <c r="F98" i="23"/>
  <c r="F97" i="23"/>
  <c r="F96" i="23"/>
  <c r="F92" i="23"/>
  <c r="F91" i="23"/>
  <c r="S91" i="23" s="1"/>
  <c r="F90" i="23"/>
  <c r="S90" i="23" s="1"/>
  <c r="F88" i="23"/>
  <c r="F87" i="23"/>
  <c r="F86" i="23"/>
  <c r="F85" i="23"/>
  <c r="F83" i="23"/>
  <c r="F81" i="23"/>
  <c r="F80" i="23"/>
  <c r="F79" i="23"/>
  <c r="F78" i="23"/>
  <c r="K72" i="23"/>
  <c r="J72" i="23"/>
  <c r="G72" i="23"/>
  <c r="F59" i="23"/>
  <c r="F7" i="23"/>
  <c r="Q7" i="23" s="1"/>
  <c r="R97" i="23"/>
  <c r="R111" i="23" s="1"/>
  <c r="R96" i="23"/>
  <c r="A91" i="23"/>
  <c r="A92" i="23" s="1"/>
  <c r="T86" i="23" l="1"/>
  <c r="M86" i="23"/>
  <c r="M83" i="23"/>
  <c r="T83" i="23"/>
  <c r="S59" i="23"/>
  <c r="O59" i="23"/>
  <c r="P59" i="23"/>
  <c r="P86" i="23"/>
  <c r="Q86" i="23"/>
  <c r="M59" i="23"/>
  <c r="Q59" i="23"/>
  <c r="S80" i="23" l="1"/>
  <c r="R70" i="23"/>
  <c r="S56" i="23"/>
  <c r="F72" i="23" l="1"/>
  <c r="F70" i="23"/>
  <c r="F69" i="23"/>
  <c r="F68" i="23"/>
  <c r="F66" i="23"/>
  <c r="F64" i="23"/>
  <c r="F63" i="23"/>
  <c r="F62" i="23"/>
  <c r="F61" i="23"/>
  <c r="F57" i="23"/>
  <c r="F55" i="23"/>
  <c r="F54" i="23"/>
  <c r="O54" i="23" s="1"/>
  <c r="F53" i="23"/>
  <c r="F52" i="23"/>
  <c r="Q52" i="23" s="1"/>
  <c r="F50" i="23"/>
  <c r="F49" i="23"/>
  <c r="F48" i="23"/>
  <c r="F47" i="23"/>
  <c r="F46" i="23"/>
  <c r="F45" i="23"/>
  <c r="M45" i="23" s="1"/>
  <c r="F44" i="23"/>
  <c r="F43" i="23"/>
  <c r="F42" i="23"/>
  <c r="F41" i="23"/>
  <c r="F40" i="23"/>
  <c r="F39" i="23"/>
  <c r="F38" i="23"/>
  <c r="F36" i="23"/>
  <c r="F35" i="23"/>
  <c r="F34" i="23"/>
  <c r="F33" i="23"/>
  <c r="F32" i="23"/>
  <c r="F31" i="23"/>
  <c r="F30" i="23"/>
  <c r="F29" i="23"/>
  <c r="M29" i="23" s="1"/>
  <c r="F28" i="23"/>
  <c r="F27" i="23"/>
  <c r="F26" i="23"/>
  <c r="F25" i="23"/>
  <c r="F24" i="23"/>
  <c r="F23" i="23"/>
  <c r="F21" i="23"/>
  <c r="F20" i="23"/>
  <c r="F19" i="23"/>
  <c r="F17" i="23"/>
  <c r="F16" i="23"/>
  <c r="F13" i="23"/>
  <c r="F12" i="23"/>
  <c r="F11" i="23"/>
  <c r="F10" i="23"/>
  <c r="F8" i="23"/>
  <c r="T8" i="23" s="1"/>
  <c r="J106" i="23"/>
  <c r="J107" i="23"/>
  <c r="J111" i="23"/>
  <c r="J95" i="23"/>
  <c r="J94" i="23" s="1"/>
  <c r="J93" i="23" s="1"/>
  <c r="J84" i="23"/>
  <c r="J77" i="23"/>
  <c r="J89" i="23" s="1"/>
  <c r="J71" i="23"/>
  <c r="J67" i="23" s="1"/>
  <c r="J37" i="23"/>
  <c r="J22" i="23"/>
  <c r="J18" i="23"/>
  <c r="J15" i="23"/>
  <c r="L66" i="23" l="1"/>
  <c r="M66" i="23"/>
  <c r="L64" i="23"/>
  <c r="M64" i="23"/>
  <c r="P64" i="23"/>
  <c r="Q64" i="23"/>
  <c r="O64" i="23"/>
  <c r="L62" i="23"/>
  <c r="M62" i="23"/>
  <c r="L63" i="23"/>
  <c r="M63" i="23"/>
  <c r="Q66" i="23"/>
  <c r="P66" i="23"/>
  <c r="O66" i="23"/>
  <c r="O57" i="23"/>
  <c r="P57" i="23"/>
  <c r="O55" i="23"/>
  <c r="P55" i="23"/>
  <c r="T70" i="23"/>
  <c r="P70" i="23"/>
  <c r="T61" i="23"/>
  <c r="L61" i="23"/>
  <c r="M61" i="23"/>
  <c r="T62" i="23"/>
  <c r="T66" i="23"/>
  <c r="S70" i="23"/>
  <c r="Q70" i="23"/>
  <c r="M70" i="23"/>
  <c r="L70" i="23"/>
  <c r="T10" i="23"/>
  <c r="M10" i="23"/>
  <c r="T13" i="23"/>
  <c r="M13" i="23"/>
  <c r="J99" i="23"/>
  <c r="J110" i="23"/>
  <c r="J14" i="23"/>
  <c r="J51" i="23" s="1"/>
  <c r="J75" i="23" s="1"/>
  <c r="T11" i="23"/>
  <c r="M11" i="23"/>
  <c r="J109" i="23"/>
  <c r="S42" i="23"/>
  <c r="O42" i="23"/>
  <c r="Q42" i="23"/>
  <c r="P42" i="23"/>
  <c r="J108" i="23" l="1"/>
  <c r="J105" i="23" s="1"/>
  <c r="J101" i="23"/>
  <c r="E72" i="23"/>
  <c r="S54" i="23"/>
  <c r="A53" i="23"/>
  <c r="A54" i="23" s="1"/>
  <c r="A55" i="23" s="1"/>
  <c r="G111" i="23"/>
  <c r="F111" i="23" s="1"/>
  <c r="N53" i="23"/>
  <c r="Q53" i="23"/>
  <c r="O53" i="23" l="1"/>
  <c r="P53" i="23"/>
  <c r="J112" i="23"/>
  <c r="A56" i="23"/>
  <c r="A57" i="23" s="1"/>
  <c r="A58" i="23" s="1"/>
  <c r="A59" i="23" s="1"/>
  <c r="A60" i="23" s="1"/>
  <c r="S64" i="23"/>
  <c r="Q54" i="23"/>
  <c r="S53" i="23"/>
  <c r="L55" i="23"/>
  <c r="M55" i="23"/>
  <c r="S55" i="23"/>
  <c r="Q55" i="23"/>
  <c r="M53" i="23"/>
  <c r="L53" i="23"/>
  <c r="E107" i="23"/>
  <c r="E106" i="23"/>
  <c r="E97" i="23"/>
  <c r="E111" i="23" s="1"/>
  <c r="E95" i="23"/>
  <c r="E109" i="23" s="1"/>
  <c r="E84" i="23"/>
  <c r="E77" i="23"/>
  <c r="E89" i="23" s="1"/>
  <c r="E60" i="23"/>
  <c r="E73" i="23" s="1"/>
  <c r="E37" i="23"/>
  <c r="N37" i="23" s="1"/>
  <c r="E22" i="23"/>
  <c r="N22" i="23" s="1"/>
  <c r="E18" i="23"/>
  <c r="N18" i="23" s="1"/>
  <c r="E15" i="23"/>
  <c r="N15" i="23" s="1"/>
  <c r="E9" i="23"/>
  <c r="N9" i="23" s="1"/>
  <c r="E94" i="23" l="1"/>
  <c r="E93" i="23" s="1"/>
  <c r="E99" i="23" s="1"/>
  <c r="E14" i="23"/>
  <c r="E71" i="23"/>
  <c r="E67" i="23" s="1"/>
  <c r="N14" i="23" l="1"/>
  <c r="N51" i="23" s="1"/>
  <c r="E51" i="23"/>
  <c r="E110" i="23"/>
  <c r="E108" i="23" s="1"/>
  <c r="E105" i="23" s="1"/>
  <c r="R95" i="23"/>
  <c r="R94" i="23" s="1"/>
  <c r="R93" i="23" s="1"/>
  <c r="R84" i="23"/>
  <c r="R77" i="23"/>
  <c r="R89" i="23" s="1"/>
  <c r="R72" i="23"/>
  <c r="R37" i="23"/>
  <c r="R22" i="23"/>
  <c r="R18" i="23"/>
  <c r="R15" i="23"/>
  <c r="R9" i="23"/>
  <c r="E101" i="23" l="1"/>
  <c r="E112" i="23" s="1"/>
  <c r="E75" i="23"/>
  <c r="R14" i="23"/>
  <c r="R51" i="23" s="1"/>
  <c r="R71" i="23"/>
  <c r="R67" i="23" s="1"/>
  <c r="R99" i="23"/>
  <c r="S21" i="23"/>
  <c r="R107" i="23"/>
  <c r="K107" i="23"/>
  <c r="G107" i="23"/>
  <c r="F107" i="23" s="1"/>
  <c r="D107" i="23"/>
  <c r="R106" i="23"/>
  <c r="N106" i="23"/>
  <c r="K106" i="23"/>
  <c r="G106" i="23"/>
  <c r="F106" i="23" s="1"/>
  <c r="D106" i="23"/>
  <c r="K97" i="23"/>
  <c r="D97" i="23"/>
  <c r="D111" i="23" s="1"/>
  <c r="K95" i="23"/>
  <c r="K94" i="23" s="1"/>
  <c r="G95" i="23"/>
  <c r="D95" i="23"/>
  <c r="D94" i="23" s="1"/>
  <c r="N92" i="23"/>
  <c r="N90" i="23"/>
  <c r="N95" i="23" s="1"/>
  <c r="N94" i="23" s="1"/>
  <c r="L86" i="23"/>
  <c r="N85" i="23"/>
  <c r="L85" i="23"/>
  <c r="K84" i="23"/>
  <c r="G84" i="23"/>
  <c r="F84" i="23" s="1"/>
  <c r="D84" i="23"/>
  <c r="A84" i="23"/>
  <c r="L81" i="23"/>
  <c r="N77" i="23"/>
  <c r="Q78" i="23"/>
  <c r="K77" i="23"/>
  <c r="K89" i="23" s="1"/>
  <c r="G77" i="23"/>
  <c r="D77" i="23"/>
  <c r="D89" i="23" s="1"/>
  <c r="D72" i="23"/>
  <c r="O69" i="23"/>
  <c r="N63" i="23"/>
  <c r="N62" i="23"/>
  <c r="Q62" i="23"/>
  <c r="N61" i="23"/>
  <c r="S61" i="23"/>
  <c r="G60" i="23"/>
  <c r="D60" i="23"/>
  <c r="D73" i="23" s="1"/>
  <c r="D110" i="23" s="1"/>
  <c r="Q57" i="23"/>
  <c r="N52" i="23"/>
  <c r="N72" i="23" s="1"/>
  <c r="Q50" i="23"/>
  <c r="Q48" i="23"/>
  <c r="S46" i="23"/>
  <c r="Q44" i="23"/>
  <c r="A44" i="23"/>
  <c r="A45" i="23" s="1"/>
  <c r="A46" i="23" s="1"/>
  <c r="A47" i="23" s="1"/>
  <c r="A48" i="23" s="1"/>
  <c r="A49" i="23" s="1"/>
  <c r="A50" i="23" s="1"/>
  <c r="S43" i="23"/>
  <c r="S40" i="23"/>
  <c r="M39" i="23"/>
  <c r="K37" i="23"/>
  <c r="G37" i="23"/>
  <c r="F37" i="23" s="1"/>
  <c r="D37" i="23"/>
  <c r="Q36" i="23"/>
  <c r="Q32" i="23"/>
  <c r="S31" i="23"/>
  <c r="S30" i="23"/>
  <c r="L29" i="23"/>
  <c r="A29" i="23"/>
  <c r="A30" i="23" s="1"/>
  <c r="A31" i="23" s="1"/>
  <c r="A32" i="23" s="1"/>
  <c r="A33" i="23" s="1"/>
  <c r="A34" i="23" s="1"/>
  <c r="A35" i="23" s="1"/>
  <c r="A36" i="23" s="1"/>
  <c r="A37" i="23" s="1"/>
  <c r="Q27" i="23"/>
  <c r="Q26" i="23"/>
  <c r="S24" i="23"/>
  <c r="S23" i="23"/>
  <c r="K22" i="23"/>
  <c r="G22" i="23"/>
  <c r="F22" i="23" s="1"/>
  <c r="S19" i="23"/>
  <c r="K18" i="23"/>
  <c r="G18" i="23"/>
  <c r="F18" i="23" s="1"/>
  <c r="D18" i="23"/>
  <c r="Q17" i="23"/>
  <c r="M16" i="23"/>
  <c r="K15" i="23"/>
  <c r="G15" i="23"/>
  <c r="F15" i="23" s="1"/>
  <c r="D15" i="23"/>
  <c r="Q11" i="23"/>
  <c r="L10" i="23"/>
  <c r="K9" i="23"/>
  <c r="G9" i="23"/>
  <c r="F9" i="23" s="1"/>
  <c r="D9" i="23"/>
  <c r="A8" i="23"/>
  <c r="C5" i="23"/>
  <c r="D5" i="23" s="1"/>
  <c r="E5" i="23" s="1"/>
  <c r="F5" i="23" s="1"/>
  <c r="G5" i="23" s="1"/>
  <c r="H5" i="23" s="1"/>
  <c r="I5" i="23" s="1"/>
  <c r="J5" i="23" s="1"/>
  <c r="G73" i="23" l="1"/>
  <c r="F60" i="23"/>
  <c r="T60" i="23" s="1"/>
  <c r="G94" i="23"/>
  <c r="F94" i="23" s="1"/>
  <c r="F95" i="23"/>
  <c r="T107" i="23"/>
  <c r="Q107" i="23"/>
  <c r="M107" i="23"/>
  <c r="G89" i="23"/>
  <c r="F89" i="23" s="1"/>
  <c r="F77" i="23"/>
  <c r="M77" i="23" s="1"/>
  <c r="L5" i="23"/>
  <c r="M5" i="23" s="1"/>
  <c r="N5" i="23" s="1"/>
  <c r="O5" i="23" s="1"/>
  <c r="P5" i="23" s="1"/>
  <c r="R5" i="23" s="1"/>
  <c r="S5" i="23" s="1"/>
  <c r="T5" i="23" s="1"/>
  <c r="K71" i="23"/>
  <c r="K67" i="23" s="1"/>
  <c r="N97" i="23"/>
  <c r="N111" i="23" s="1"/>
  <c r="N103" i="23"/>
  <c r="P103" i="23" s="1"/>
  <c r="Q35" i="23"/>
  <c r="T35" i="23"/>
  <c r="M103" i="23"/>
  <c r="Q103" i="23"/>
  <c r="L21" i="23"/>
  <c r="O21" i="23"/>
  <c r="S49" i="23"/>
  <c r="M49" i="23"/>
  <c r="T33" i="23"/>
  <c r="M33" i="23"/>
  <c r="D93" i="23"/>
  <c r="D99" i="23" s="1"/>
  <c r="R75" i="23"/>
  <c r="O34" i="23"/>
  <c r="O45" i="23"/>
  <c r="O46" i="23"/>
  <c r="Q46" i="23"/>
  <c r="P48" i="23"/>
  <c r="S50" i="23"/>
  <c r="D109" i="23"/>
  <c r="S48" i="23"/>
  <c r="L18" i="23"/>
  <c r="P38" i="23"/>
  <c r="O41" i="23"/>
  <c r="P87" i="23"/>
  <c r="P12" i="23"/>
  <c r="P23" i="23"/>
  <c r="P25" i="23"/>
  <c r="M48" i="23"/>
  <c r="O50" i="23"/>
  <c r="S60" i="23"/>
  <c r="O47" i="23"/>
  <c r="Q83" i="23"/>
  <c r="N109" i="23"/>
  <c r="K14" i="23"/>
  <c r="K51" i="23" s="1"/>
  <c r="S32" i="23"/>
  <c r="O33" i="23"/>
  <c r="S29" i="23"/>
  <c r="L32" i="23"/>
  <c r="Q33" i="23"/>
  <c r="S39" i="23"/>
  <c r="M52" i="23"/>
  <c r="O62" i="23"/>
  <c r="Q29" i="23"/>
  <c r="Q39" i="23"/>
  <c r="P7" i="23"/>
  <c r="M32" i="23"/>
  <c r="P62" i="23"/>
  <c r="O81" i="23"/>
  <c r="M9" i="23"/>
  <c r="P11" i="23"/>
  <c r="P32" i="23"/>
  <c r="T52" i="23"/>
  <c r="O83" i="23"/>
  <c r="P8" i="23"/>
  <c r="O13" i="23"/>
  <c r="D14" i="23"/>
  <c r="T23" i="23"/>
  <c r="Q30" i="23"/>
  <c r="L46" i="23"/>
  <c r="L48" i="23"/>
  <c r="O96" i="23"/>
  <c r="M17" i="23"/>
  <c r="O20" i="23"/>
  <c r="Q25" i="23"/>
  <c r="L31" i="23"/>
  <c r="M43" i="23"/>
  <c r="P17" i="23"/>
  <c r="P31" i="23"/>
  <c r="P43" i="23"/>
  <c r="Q87" i="23"/>
  <c r="Q16" i="23"/>
  <c r="S17" i="23"/>
  <c r="M24" i="23"/>
  <c r="Q31" i="23"/>
  <c r="T43" i="23"/>
  <c r="Q12" i="23"/>
  <c r="G14" i="23"/>
  <c r="S16" i="23"/>
  <c r="T17" i="23"/>
  <c r="S18" i="23"/>
  <c r="T24" i="23"/>
  <c r="P30" i="23"/>
  <c r="T32" i="23"/>
  <c r="G109" i="23"/>
  <c r="F109" i="23" s="1"/>
  <c r="L96" i="23"/>
  <c r="P37" i="23"/>
  <c r="M37" i="23"/>
  <c r="T37" i="23"/>
  <c r="M27" i="23"/>
  <c r="M19" i="23"/>
  <c r="Q23" i="23"/>
  <c r="O26" i="23"/>
  <c r="O48" i="23"/>
  <c r="P52" i="23"/>
  <c r="S57" i="23"/>
  <c r="N84" i="23"/>
  <c r="P84" i="23" s="1"/>
  <c r="S10" i="23"/>
  <c r="S13" i="23"/>
  <c r="M18" i="23"/>
  <c r="P19" i="23"/>
  <c r="L23" i="23"/>
  <c r="O22" i="23"/>
  <c r="P26" i="23"/>
  <c r="O27" i="23"/>
  <c r="Q41" i="23"/>
  <c r="O11" i="23"/>
  <c r="L17" i="23"/>
  <c r="Q18" i="23"/>
  <c r="T19" i="23"/>
  <c r="M23" i="23"/>
  <c r="S27" i="23"/>
  <c r="O29" i="23"/>
  <c r="L30" i="23"/>
  <c r="O31" i="23"/>
  <c r="P34" i="23"/>
  <c r="S35" i="23"/>
  <c r="T40" i="23"/>
  <c r="O44" i="23"/>
  <c r="T48" i="23"/>
  <c r="N73" i="23"/>
  <c r="N71" i="23" s="1"/>
  <c r="N67" i="23" s="1"/>
  <c r="L72" i="23"/>
  <c r="T18" i="23"/>
  <c r="L27" i="23"/>
  <c r="O30" i="23"/>
  <c r="P33" i="23"/>
  <c r="L35" i="23"/>
  <c r="M41" i="23"/>
  <c r="O49" i="23"/>
  <c r="N89" i="23"/>
  <c r="Q20" i="23"/>
  <c r="M35" i="23"/>
  <c r="S36" i="23"/>
  <c r="Q38" i="23"/>
  <c r="P49" i="23"/>
  <c r="O52" i="23"/>
  <c r="T27" i="23"/>
  <c r="L13" i="23"/>
  <c r="M40" i="23"/>
  <c r="O43" i="23"/>
  <c r="O10" i="23"/>
  <c r="P27" i="23"/>
  <c r="P35" i="23"/>
  <c r="P41" i="23"/>
  <c r="Q49" i="23"/>
  <c r="Q8" i="23"/>
  <c r="O35" i="23"/>
  <c r="L39" i="23"/>
  <c r="P40" i="23"/>
  <c r="P45" i="23"/>
  <c r="O79" i="23"/>
  <c r="L90" i="23"/>
  <c r="S8" i="23"/>
  <c r="S20" i="23"/>
  <c r="T28" i="23"/>
  <c r="M28" i="23"/>
  <c r="S28" i="23"/>
  <c r="L28" i="23"/>
  <c r="S38" i="23"/>
  <c r="O40" i="23"/>
  <c r="S44" i="23"/>
  <c r="T47" i="23"/>
  <c r="M8" i="23"/>
  <c r="L9" i="23"/>
  <c r="T12" i="23"/>
  <c r="M12" i="23"/>
  <c r="S12" i="23"/>
  <c r="L12" i="23"/>
  <c r="S34" i="23"/>
  <c r="O36" i="23"/>
  <c r="S45" i="23"/>
  <c r="T57" i="23"/>
  <c r="M57" i="23"/>
  <c r="Q61" i="23"/>
  <c r="K109" i="23"/>
  <c r="K111" i="23"/>
  <c r="L111" i="23" s="1"/>
  <c r="L97" i="23"/>
  <c r="D108" i="23"/>
  <c r="D105" i="23" s="1"/>
  <c r="L7" i="23"/>
  <c r="S7" i="23"/>
  <c r="L11" i="23"/>
  <c r="P16" i="23"/>
  <c r="O16" i="23"/>
  <c r="T16" i="23"/>
  <c r="O17" i="23"/>
  <c r="O19" i="23"/>
  <c r="T26" i="23"/>
  <c r="M26" i="23"/>
  <c r="S26" i="23"/>
  <c r="P28" i="23"/>
  <c r="O32" i="23"/>
  <c r="L34" i="23"/>
  <c r="T34" i="23"/>
  <c r="P36" i="23"/>
  <c r="O38" i="23"/>
  <c r="S41" i="23"/>
  <c r="L45" i="23"/>
  <c r="T45" i="23"/>
  <c r="P47" i="23"/>
  <c r="L57" i="23"/>
  <c r="O63" i="23"/>
  <c r="S63" i="23"/>
  <c r="P63" i="23"/>
  <c r="Q63" i="23"/>
  <c r="T9" i="23"/>
  <c r="S9" i="23"/>
  <c r="T44" i="23"/>
  <c r="M44" i="23"/>
  <c r="S66" i="23"/>
  <c r="Q10" i="23"/>
  <c r="P10" i="23"/>
  <c r="P18" i="23"/>
  <c r="M20" i="23"/>
  <c r="S22" i="23"/>
  <c r="M22" i="23"/>
  <c r="L22" i="23"/>
  <c r="T25" i="23"/>
  <c r="M25" i="23"/>
  <c r="S25" i="23"/>
  <c r="L25" i="23"/>
  <c r="O28" i="23"/>
  <c r="L37" i="23"/>
  <c r="Q37" i="23"/>
  <c r="P46" i="23"/>
  <c r="M7" i="23"/>
  <c r="T7" i="23"/>
  <c r="O8" i="23"/>
  <c r="O12" i="23"/>
  <c r="L16" i="23"/>
  <c r="P20" i="23"/>
  <c r="T22" i="23"/>
  <c r="O25" i="23"/>
  <c r="L26" i="23"/>
  <c r="Q28" i="23"/>
  <c r="P29" i="23"/>
  <c r="M34" i="23"/>
  <c r="S37" i="23"/>
  <c r="L41" i="23"/>
  <c r="T41" i="23"/>
  <c r="P44" i="23"/>
  <c r="Q47" i="23"/>
  <c r="D71" i="23"/>
  <c r="D67" i="23" s="1"/>
  <c r="L78" i="23"/>
  <c r="O78" i="23"/>
  <c r="M78" i="23"/>
  <c r="P78" i="23"/>
  <c r="K93" i="23"/>
  <c r="K99" i="23" s="1"/>
  <c r="G93" i="23"/>
  <c r="F93" i="23" s="1"/>
  <c r="L103" i="23"/>
  <c r="S103" i="23"/>
  <c r="T36" i="23"/>
  <c r="M36" i="23"/>
  <c r="S47" i="23"/>
  <c r="P61" i="23"/>
  <c r="Q84" i="23"/>
  <c r="L84" i="23"/>
  <c r="O85" i="23"/>
  <c r="O88" i="23"/>
  <c r="L88" i="23"/>
  <c r="P88" i="23"/>
  <c r="Q88" i="23"/>
  <c r="S106" i="23"/>
  <c r="O106" i="23"/>
  <c r="L106" i="23"/>
  <c r="L36" i="23"/>
  <c r="L47" i="23"/>
  <c r="M88" i="23"/>
  <c r="L92" i="23"/>
  <c r="O92" i="23"/>
  <c r="L107" i="23"/>
  <c r="S107" i="23"/>
  <c r="O7" i="23"/>
  <c r="Q9" i="23"/>
  <c r="T38" i="23"/>
  <c r="M38" i="23"/>
  <c r="L8" i="23"/>
  <c r="S11" i="23"/>
  <c r="Q13" i="23"/>
  <c r="P13" i="23"/>
  <c r="L20" i="23"/>
  <c r="T20" i="23"/>
  <c r="D22" i="23"/>
  <c r="O23" i="23"/>
  <c r="Q34" i="23"/>
  <c r="O37" i="23"/>
  <c r="L38" i="23"/>
  <c r="P39" i="23"/>
  <c r="O39" i="23"/>
  <c r="T39" i="23"/>
  <c r="L44" i="23"/>
  <c r="Q45" i="23"/>
  <c r="M47" i="23"/>
  <c r="L59" i="23"/>
  <c r="O61" i="23"/>
  <c r="G110" i="23"/>
  <c r="F110" i="23" s="1"/>
  <c r="L79" i="23"/>
  <c r="M84" i="23"/>
  <c r="O111" i="23"/>
  <c r="O18" i="23"/>
  <c r="Q19" i="23"/>
  <c r="Q24" i="23"/>
  <c r="S33" i="23"/>
  <c r="Q40" i="23"/>
  <c r="Q43" i="23"/>
  <c r="L50" i="23"/>
  <c r="P50" i="23"/>
  <c r="P81" i="23"/>
  <c r="L83" i="23"/>
  <c r="P83" i="23"/>
  <c r="L87" i="23"/>
  <c r="O87" i="23"/>
  <c r="M87" i="23"/>
  <c r="P9" i="23"/>
  <c r="L19" i="23"/>
  <c r="L24" i="23"/>
  <c r="L33" i="23"/>
  <c r="L40" i="23"/>
  <c r="L43" i="23"/>
  <c r="O86" i="23"/>
  <c r="O97" i="23"/>
  <c r="L49" i="23"/>
  <c r="L52" i="23"/>
  <c r="S52" i="23"/>
  <c r="S62" i="23"/>
  <c r="Q81" i="23"/>
  <c r="O90" i="23"/>
  <c r="M81" i="23"/>
  <c r="N93" i="23" l="1"/>
  <c r="G71" i="23"/>
  <c r="F73" i="23"/>
  <c r="P73" i="23" s="1"/>
  <c r="O103" i="23"/>
  <c r="P77" i="23"/>
  <c r="M73" i="23"/>
  <c r="F14" i="23"/>
  <c r="S14" i="23" s="1"/>
  <c r="K75" i="23"/>
  <c r="K110" i="23"/>
  <c r="K108" i="23" s="1"/>
  <c r="K105" i="23" s="1"/>
  <c r="Q77" i="23"/>
  <c r="O84" i="23"/>
  <c r="O72" i="23"/>
  <c r="D51" i="23"/>
  <c r="D101" i="23" s="1"/>
  <c r="Q60" i="23"/>
  <c r="M60" i="23"/>
  <c r="O77" i="23"/>
  <c r="L60" i="23"/>
  <c r="L77" i="23"/>
  <c r="G51" i="23"/>
  <c r="O9" i="23"/>
  <c r="Q22" i="23"/>
  <c r="O95" i="23"/>
  <c r="L95" i="23"/>
  <c r="N99" i="23"/>
  <c r="P22" i="23"/>
  <c r="O73" i="23"/>
  <c r="P60" i="23"/>
  <c r="O60" i="23"/>
  <c r="P72" i="23"/>
  <c r="K101" i="23"/>
  <c r="M72" i="23"/>
  <c r="S72" i="23"/>
  <c r="G99" i="23"/>
  <c r="F99" i="23" s="1"/>
  <c r="Q72" i="23"/>
  <c r="T72" i="23"/>
  <c r="O109" i="23"/>
  <c r="L109" i="23"/>
  <c r="P109" i="23"/>
  <c r="Q109" i="23"/>
  <c r="M109" i="23"/>
  <c r="N110" i="23"/>
  <c r="N108" i="23" s="1"/>
  <c r="Q110" i="23"/>
  <c r="L94" i="23"/>
  <c r="O94" i="23"/>
  <c r="P24" i="23"/>
  <c r="O24" i="23"/>
  <c r="G108" i="23"/>
  <c r="F108" i="23" s="1"/>
  <c r="T15" i="23"/>
  <c r="S15" i="23"/>
  <c r="M15" i="23"/>
  <c r="Q15" i="23"/>
  <c r="L15" i="23"/>
  <c r="O15" i="23"/>
  <c r="P15" i="23"/>
  <c r="L93" i="23"/>
  <c r="O93" i="23"/>
  <c r="Q89" i="23"/>
  <c r="O89" i="23"/>
  <c r="P89" i="23"/>
  <c r="M89" i="23"/>
  <c r="L89" i="23"/>
  <c r="Q73" i="23" l="1"/>
  <c r="T73" i="23"/>
  <c r="S73" i="23"/>
  <c r="G67" i="23"/>
  <c r="F67" i="23" s="1"/>
  <c r="F71" i="23"/>
  <c r="Q71" i="23" s="1"/>
  <c r="L73" i="23"/>
  <c r="M110" i="23"/>
  <c r="L110" i="23"/>
  <c r="O70" i="23"/>
  <c r="N107" i="23"/>
  <c r="N75" i="23"/>
  <c r="Q14" i="23"/>
  <c r="L14" i="23"/>
  <c r="T14" i="23"/>
  <c r="P14" i="23"/>
  <c r="O14" i="23"/>
  <c r="M14" i="23"/>
  <c r="G75" i="23"/>
  <c r="F75" i="23" s="1"/>
  <c r="F51" i="23"/>
  <c r="K112" i="23"/>
  <c r="D75" i="23"/>
  <c r="D112" i="23"/>
  <c r="G101" i="23"/>
  <c r="F101" i="23" s="1"/>
  <c r="N101" i="23"/>
  <c r="P110" i="23"/>
  <c r="G105" i="23"/>
  <c r="F105" i="23" s="1"/>
  <c r="M99" i="23"/>
  <c r="P99" i="23"/>
  <c r="O99" i="23"/>
  <c r="L99" i="23"/>
  <c r="Q99" i="23"/>
  <c r="O110" i="23"/>
  <c r="M71" i="23" l="1"/>
  <c r="P71" i="23"/>
  <c r="T71" i="23"/>
  <c r="L71" i="23"/>
  <c r="S71" i="23"/>
  <c r="O71" i="23"/>
  <c r="O107" i="23"/>
  <c r="P107" i="23"/>
  <c r="N105" i="23"/>
  <c r="N112" i="23" s="1"/>
  <c r="P51" i="23"/>
  <c r="M51" i="23"/>
  <c r="L51" i="23"/>
  <c r="Q51" i="23"/>
  <c r="T51" i="23"/>
  <c r="S51" i="23"/>
  <c r="O51" i="23"/>
  <c r="Q101" i="23"/>
  <c r="G112" i="23"/>
  <c r="F112" i="23" s="1"/>
  <c r="O67" i="23"/>
  <c r="L67" i="23"/>
  <c r="P67" i="23"/>
  <c r="T67" i="23"/>
  <c r="S67" i="23"/>
  <c r="Q67" i="23"/>
  <c r="M67" i="23"/>
  <c r="Q108" i="23"/>
  <c r="L108" i="23"/>
  <c r="M108" i="23"/>
  <c r="P108" i="23"/>
  <c r="O108" i="23"/>
  <c r="P101" i="23" l="1"/>
  <c r="O101" i="23"/>
  <c r="L101" i="23"/>
  <c r="M101" i="23"/>
  <c r="O75" i="23"/>
  <c r="L75" i="23"/>
  <c r="P75" i="23"/>
  <c r="M75" i="23"/>
  <c r="Q75" i="23"/>
  <c r="T75" i="23"/>
  <c r="S75" i="23"/>
  <c r="O105" i="23"/>
  <c r="L105" i="23"/>
  <c r="P105" i="23"/>
  <c r="Q105" i="23"/>
  <c r="M105" i="23"/>
  <c r="O112" i="23" l="1"/>
  <c r="Q112" i="23"/>
  <c r="M112" i="23"/>
  <c r="P112" i="23"/>
  <c r="L112" i="23"/>
  <c r="T87" i="23" l="1"/>
  <c r="T89" i="23"/>
  <c r="T77" i="23"/>
  <c r="T85" i="23"/>
  <c r="T88" i="23"/>
  <c r="T84" i="23"/>
  <c r="S77" i="23"/>
  <c r="S85" i="23"/>
  <c r="R101" i="23"/>
  <c r="T99" i="23"/>
  <c r="S88" i="23"/>
  <c r="T78" i="23"/>
  <c r="S83" i="23"/>
  <c r="S86" i="23"/>
  <c r="T81" i="23"/>
  <c r="R110" i="23"/>
  <c r="T110" i="23" s="1"/>
  <c r="S81" i="23"/>
  <c r="T79" i="23"/>
  <c r="S96" i="23"/>
  <c r="S95" i="23"/>
  <c r="R109" i="23"/>
  <c r="T109" i="23" s="1"/>
  <c r="S79" i="23"/>
  <c r="S87" i="23"/>
  <c r="S97" i="23"/>
  <c r="S111" i="23"/>
  <c r="S99" i="23"/>
  <c r="S78" i="23"/>
  <c r="S94" i="23"/>
  <c r="S89" i="23"/>
  <c r="S84" i="23"/>
  <c r="S93" i="23"/>
  <c r="S92" i="23"/>
  <c r="R108" i="23" l="1"/>
  <c r="S109" i="23"/>
  <c r="T101" i="23"/>
  <c r="S101" i="23"/>
  <c r="S110" i="23"/>
  <c r="S108" i="23" l="1"/>
  <c r="R105" i="23"/>
  <c r="R112" i="23" s="1"/>
  <c r="S112" i="23" s="1"/>
  <c r="T108" i="23"/>
  <c r="S105" i="23" l="1"/>
  <c r="T112" i="23"/>
  <c r="T105" i="23"/>
</calcChain>
</file>

<file path=xl/sharedStrings.xml><?xml version="1.0" encoding="utf-8"?>
<sst xmlns="http://schemas.openxmlformats.org/spreadsheetml/2006/main" count="220" uniqueCount="204">
  <si>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</si>
  <si>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</si>
  <si>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</si>
  <si>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</si>
  <si>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</si>
  <si>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</si>
  <si>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</si>
  <si>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</si>
  <si>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</si>
  <si>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</si>
  <si>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</si>
  <si>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</si>
  <si>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</si>
  <si>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</si>
  <si>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</si>
  <si>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</si>
  <si>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</si>
  <si>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</si>
  <si>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</si>
  <si>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</si>
  <si>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</si>
  <si>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</si>
  <si>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</si>
  <si>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</si>
  <si>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</si>
  <si>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</si>
  <si>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</si>
  <si>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</si>
  <si>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</si>
  <si>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</si>
  <si>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</si>
  <si>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</si>
  <si>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</si>
  <si>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</si>
  <si>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</si>
  <si>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</si>
  <si>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</si>
  <si>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</si>
  <si>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</si>
  <si>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</si>
  <si>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</si>
  <si>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</si>
  <si>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</si>
  <si>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</si>
  <si>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</si>
  <si>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</si>
  <si>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</si>
  <si>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</si>
  <si>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</si>
  <si>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</si>
  <si>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</si>
  <si>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</si>
  <si>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</si>
  <si>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</si>
  <si>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</si>
  <si>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</si>
  <si>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</si>
  <si>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</si>
  <si>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</si>
  <si>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</si>
  <si>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</si>
  <si>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</si>
  <si>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</si>
  <si>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</si>
  <si>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</si>
  <si>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</si>
  <si>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</si>
  <si>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</si>
  <si>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</si>
  <si>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</si>
  <si>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</si>
  <si>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</si>
  <si>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</si>
  <si>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</si>
  <si>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</si>
  <si>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</si>
  <si>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</si>
  <si>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</si>
  <si>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</si>
  <si>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</si>
  <si>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</si>
  <si>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</si>
  <si>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</si>
  <si>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</si>
  <si>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</si>
  <si>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</si>
  <si>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</si>
  <si>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</si>
  <si>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</si>
  <si>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</si>
  <si>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</si>
  <si>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</si>
  <si>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</si>
  <si>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</si>
  <si>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</si>
  <si>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</si>
  <si>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</si>
  <si>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</si>
  <si>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</si>
  <si>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</si>
  <si>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</si>
  <si>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</si>
  <si>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</si>
  <si>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</si>
  <si>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</si>
  <si>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</si>
  <si>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</si>
  <si>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</si>
  <si>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</si>
  <si>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</si>
  <si>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</si>
  <si>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</si>
  <si>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</si>
  <si>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</si>
  <si>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</si>
  <si>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</si>
  <si>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</si>
  <si>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</si>
  <si>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</si>
  <si>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</si>
  <si>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</si>
  <si>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</si>
  <si>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</si>
  <si>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</si>
  <si>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</si>
  <si>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</si>
  <si>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</si>
  <si>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</si>
  <si>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</si>
  <si>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</si>
  <si>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</si>
  <si>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</si>
  <si>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</si>
  <si>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</si>
  <si>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</si>
  <si>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</si>
  <si>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</si>
  <si>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</si>
  <si>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</si>
  <si>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</si>
  <si>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</si>
  <si>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</si>
  <si>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</si>
  <si>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</si>
  <si>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</si>
  <si>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</si>
  <si>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</si>
  <si>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</si>
  <si>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</si>
  <si>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</si>
  <si>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</si>
  <si>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</si>
  <si>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</si>
  <si>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Відхилення факту  2025р. від факту 2024р.</t>
  </si>
  <si>
    <t>Бюджет 
на 2025 рік</t>
  </si>
  <si>
    <t>Уточнений бюджет на 2025 рік</t>
  </si>
  <si>
    <t>Плата за ліцензії на провадження діяльності з організації та проведення азартних ігор у залах гральних автоматів</t>
  </si>
  <si>
    <t>22020400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</si>
  <si>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</si>
  <si>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</si>
  <si>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</si>
  <si>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 xml:space="preserve"> Субвенція з державного бюджету місцевим бюджетам на здійснення доплат педагогічним працівникам закладів загальної середньої освіти</t>
  </si>
  <si>
    <t>* з бюджету Якушинецької сільської територіальної громади на надання освітніх послуг дітям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</si>
  <si>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</si>
  <si>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</si>
  <si>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Інші дотації з місцевого бюджету</t>
  </si>
  <si>
    <t>41040400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</si>
  <si>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</si>
  <si>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</si>
  <si>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</si>
  <si>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</si>
  <si>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</si>
  <si>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березень</t>
  </si>
  <si>
    <t>6.1.</t>
  </si>
  <si>
    <t>6.2.</t>
  </si>
  <si>
    <t>6.3.</t>
  </si>
  <si>
    <t>6.4.</t>
  </si>
  <si>
    <t>6.5.</t>
  </si>
  <si>
    <t>16.1.</t>
  </si>
  <si>
    <t>16.2.</t>
  </si>
  <si>
    <t>16.3.</t>
  </si>
  <si>
    <t>16.4.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</si>
  <si>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</si>
  <si>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лютий</t>
  </si>
  <si>
    <t>Надходження коштів від відшкодування втрат сільськогосподарського і лісогосподарського виробництва</t>
  </si>
  <si>
    <t>квітень</t>
  </si>
  <si>
    <t>Надійшло за січень - квітень 2025р.</t>
  </si>
  <si>
    <t>9.1.</t>
  </si>
  <si>
    <t>9.2.</t>
  </si>
  <si>
    <t>9.3.</t>
  </si>
  <si>
    <t>9.4.</t>
  </si>
  <si>
    <t>9.5.</t>
  </si>
  <si>
    <t>9.6.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</si>
  <si>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</si>
  <si>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41057700</t>
  </si>
  <si>
    <t>% виконання до бюджету на 2025р. (норма 33,3%)</t>
  </si>
  <si>
    <t>План на січень  - квітень 2025 року</t>
  </si>
  <si>
    <t>Відхилення надходжень до плану на  січень  - квітень 2025 року</t>
  </si>
  <si>
    <t>План на  січень  - квітень 2025р. (розрахунковий)</t>
  </si>
  <si>
    <t xml:space="preserve">Відхилення надходжень до плану на  січень  - квітень 2025 року (розрахунковий) </t>
  </si>
  <si>
    <t>Надійшло за  січень  - квітень 2024р.</t>
  </si>
  <si>
    <t xml:space="preserve">Аналіз виконання бюджету Вінницької міської територіальної громади за січень - квітень 2025 року </t>
  </si>
  <si>
    <t>Заступник начальника відділу доходів бюджету</t>
  </si>
  <si>
    <t>Максим Серветник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</si>
</sst>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00"/>
    <numFmt numFmtId="167" formatCode="#,##0.0"/>
  </numFmts>
  <fonts count="43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152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49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6" fillId="0" borderId="1" xfId="3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7" fontId="37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Fill="1" applyBorder="1" applyAlignment="1">
      <alignment horizontal="left" vertical="center" wrapText="1"/>
    </xf>
    <xf numFmtId="0" fontId="39" fillId="0" borderId="1" xfId="2" applyNumberFormat="1" applyFont="1" applyFill="1" applyBorder="1" applyAlignment="1">
      <alignment horizontal="left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9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5" fillId="0" borderId="1" xfId="3" applyNumberFormat="1" applyFont="1" applyFill="1" applyBorder="1" applyAlignment="1">
      <alignment horizontal="justify" vertical="center" wrapText="1" shrinkToFit="1"/>
    </xf>
    <xf numFmtId="0" fontId="39" fillId="0" borderId="1" xfId="3" applyNumberFormat="1" applyFont="1" applyFill="1" applyBorder="1" applyAlignment="1">
      <alignment horizontal="left" vertical="center" wrapText="1" shrinkToFit="1"/>
    </xf>
    <xf numFmtId="0" fontId="12" fillId="0" borderId="1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7" fontId="38" fillId="0" borderId="1" xfId="3" applyNumberFormat="1" applyFont="1" applyFill="1" applyBorder="1" applyAlignment="1">
      <alignment horizontal="center" vertical="center" wrapText="1"/>
    </xf>
    <xf numFmtId="167" fontId="36" fillId="0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/>
    <xf numFmtId="166" fontId="37" fillId="0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7" fillId="0" borderId="1" xfId="1" applyNumberFormat="1" applyFont="1" applyFill="1" applyBorder="1" applyAlignment="1">
      <alignment horizontal="center" vertical="center" wrapText="1"/>
    </xf>
    <xf numFmtId="166" fontId="38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vertical="center" wrapText="1"/>
    </xf>
    <xf numFmtId="167" fontId="37" fillId="0" borderId="1" xfId="3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center" vertical="center" wrapText="1"/>
    </xf>
    <xf numFmtId="167" fontId="15" fillId="0" borderId="1" xfId="1" applyNumberFormat="1" applyFont="1" applyFill="1" applyBorder="1" applyAlignment="1">
      <alignment horizontal="center" vertical="center" wrapText="1"/>
    </xf>
    <xf numFmtId="166" fontId="15" fillId="0" borderId="1" xfId="3" applyNumberFormat="1" applyFont="1" applyFill="1" applyBorder="1" applyAlignment="1">
      <alignment horizontal="center" vertical="center"/>
    </xf>
    <xf numFmtId="164" fontId="15" fillId="0" borderId="1" xfId="3" applyNumberFormat="1" applyFont="1" applyFill="1" applyBorder="1" applyAlignment="1">
      <alignment horizontal="center" vertical="center"/>
    </xf>
    <xf numFmtId="0" fontId="13" fillId="0" borderId="0" xfId="1" applyFont="1" applyFill="1" applyBorder="1"/>
    <xf numFmtId="0" fontId="20" fillId="0" borderId="1" xfId="1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/>
    </xf>
    <xf numFmtId="166" fontId="20" fillId="0" borderId="0" xfId="3" applyNumberFormat="1" applyFont="1" applyFill="1" applyBorder="1" applyAlignment="1">
      <alignment vertical="center"/>
    </xf>
    <xf numFmtId="164" fontId="20" fillId="0" borderId="0" xfId="3" applyNumberFormat="1" applyFont="1" applyFill="1" applyBorder="1" applyAlignment="1">
      <alignment vertical="center"/>
    </xf>
    <xf numFmtId="0" fontId="17" fillId="0" borderId="0" xfId="2" applyFont="1" applyFill="1" applyAlignment="1">
      <alignment vertical="center" wrapText="1"/>
    </xf>
    <xf numFmtId="0" fontId="17" fillId="0" borderId="0" xfId="2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29" fillId="0" borderId="1" xfId="3" applyNumberFormat="1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3" applyFont="1" applyFill="1" applyBorder="1" applyAlignment="1">
      <alignment horizontal="center" vertical="center" wrapText="1"/>
    </xf>
    <xf numFmtId="166" fontId="32" fillId="0" borderId="1" xfId="3" applyNumberFormat="1" applyFont="1" applyFill="1" applyBorder="1" applyAlignment="1">
      <alignment horizontal="center" vertical="center" wrapText="1"/>
    </xf>
    <xf numFmtId="167" fontId="32" fillId="0" borderId="1" xfId="3" applyNumberFormat="1" applyFont="1" applyFill="1" applyBorder="1" applyAlignment="1">
      <alignment horizontal="center" vertical="center" wrapText="1"/>
    </xf>
    <xf numFmtId="0" fontId="31" fillId="0" borderId="0" xfId="3" applyFont="1" applyFill="1" applyBorder="1"/>
    <xf numFmtId="0" fontId="31" fillId="0" borderId="1" xfId="1" applyFont="1" applyFill="1" applyBorder="1" applyAlignment="1">
      <alignment horizontal="center" vertical="center"/>
    </xf>
    <xf numFmtId="2" fontId="32" fillId="0" borderId="1" xfId="1" applyNumberFormat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horizontal="center" vertical="center" wrapText="1"/>
    </xf>
    <xf numFmtId="165" fontId="41" fillId="0" borderId="1" xfId="1" applyNumberFormat="1" applyFont="1" applyFill="1" applyBorder="1" applyAlignment="1">
      <alignment horizontal="center" vertical="center" wrapText="1"/>
    </xf>
    <xf numFmtId="166" fontId="41" fillId="0" borderId="1" xfId="1" applyNumberFormat="1" applyFont="1" applyFill="1" applyBorder="1" applyAlignment="1">
      <alignment horizontal="center" vertical="center" wrapText="1"/>
    </xf>
    <xf numFmtId="167" fontId="41" fillId="0" borderId="1" xfId="1" applyNumberFormat="1" applyFont="1" applyFill="1" applyBorder="1" applyAlignment="1">
      <alignment horizontal="center" vertical="center" wrapText="1"/>
    </xf>
    <xf numFmtId="166" fontId="41" fillId="0" borderId="1" xfId="3" applyNumberFormat="1" applyFont="1" applyFill="1" applyBorder="1" applyAlignment="1">
      <alignment horizontal="center" vertical="center"/>
    </xf>
    <xf numFmtId="164" fontId="41" fillId="0" borderId="1" xfId="3" applyNumberFormat="1" applyFont="1" applyFill="1" applyBorder="1" applyAlignment="1">
      <alignment horizontal="center" vertical="center"/>
    </xf>
    <xf numFmtId="0" fontId="40" fillId="0" borderId="0" xfId="1" applyFont="1" applyFill="1" applyBorder="1"/>
    <xf numFmtId="0" fontId="33" fillId="0" borderId="1" xfId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0" fontId="33" fillId="0" borderId="0" xfId="1" applyFont="1" applyFill="1" applyBorder="1"/>
    <xf numFmtId="49" fontId="41" fillId="0" borderId="1" xfId="1" applyNumberFormat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vertical="center"/>
    </xf>
    <xf numFmtId="0" fontId="29" fillId="0" borderId="0" xfId="0" applyFont="1" applyFill="1" applyBorder="1"/>
    <xf numFmtId="166" fontId="32" fillId="0" borderId="0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2"/>
  <sheetViews>
    <sheetView showGridLines="0" showZeros="0" tabSelected="1" view="pageBreakPreview" zoomScale="60" zoomScaleNormal="75" workbookViewId="0">
      <pane xSplit="3" ySplit="4" topLeftCell="D94" activePane="bottomRight" state="frozen"/>
      <selection pane="topRight" activeCell="D1" sqref="D1"/>
      <selection pane="bottomLeft" activeCell="A5" sqref="A5"/>
      <selection pane="bottomRight" activeCell="C45" sqref="C45"/>
    </sheetView>
  </sheetViews>
  <sheetFormatPr defaultRowHeight="12.75" x14ac:dyDescent="0.2"/>
  <cols>
    <col min="1" max="1" width="12.28515625" style="17" customWidth="1"/>
    <col min="2" max="2" width="85.140625" style="17" customWidth="1"/>
    <col min="3" max="3" width="16.140625" style="17" customWidth="1"/>
    <col min="4" max="5" width="24.140625" style="17" customWidth="1"/>
    <col min="6" max="6" width="24.28515625" style="2" customWidth="1"/>
    <col min="7" max="9" width="21.28515625" style="2" hidden="1" customWidth="1"/>
    <col min="10" max="10" width="24.140625" style="2" hidden="1" customWidth="1"/>
    <col min="11" max="11" width="24.5703125" style="2" customWidth="1"/>
    <col min="12" max="12" width="23.7109375" style="2" customWidth="1"/>
    <col min="13" max="13" width="14.85546875" style="2" bestFit="1" customWidth="1"/>
    <col min="14" max="14" width="25.140625" style="2" hidden="1" customWidth="1"/>
    <col min="15" max="15" width="24.5703125" style="2" hidden="1" customWidth="1"/>
    <col min="16" max="16" width="16.85546875" style="2" hidden="1" customWidth="1"/>
    <col min="17" max="17" width="15.28515625" style="2" customWidth="1"/>
    <col min="18" max="18" width="24.28515625" style="2" customWidth="1"/>
    <col min="19" max="19" width="23" style="1" customWidth="1"/>
    <col min="20" max="20" width="16.140625" style="2" customWidth="1"/>
    <col min="21" max="16384" width="9.140625" style="2"/>
  </cols>
  <sheetData>
    <row r="1" spans="1:20" ht="30" customHeight="1" x14ac:dyDescent="0.2">
      <c r="A1" s="126" t="s">
        <v>201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</row>
    <row r="2" spans="1:20" ht="18.75" x14ac:dyDescent="0.3">
      <c r="A2" s="19" t="s">
        <v>48</v>
      </c>
      <c r="B2" s="15"/>
      <c r="C2" s="15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4" t="s">
        <v>13</v>
      </c>
      <c r="T2" s="4"/>
    </row>
    <row r="3" spans="1:20" s="40" customFormat="1" ht="15" customHeight="1" x14ac:dyDescent="0.25">
      <c r="A3" s="128" t="s">
        <v>0</v>
      </c>
      <c r="B3" s="129" t="s">
        <v>1</v>
      </c>
      <c r="C3" s="129" t="s">
        <v>2</v>
      </c>
      <c r="D3" s="119" t="s">
        <v>154</v>
      </c>
      <c r="E3" s="119" t="s">
        <v>155</v>
      </c>
      <c r="F3" s="119" t="s">
        <v>186</v>
      </c>
      <c r="G3" s="119" t="s">
        <v>60</v>
      </c>
      <c r="H3" s="119" t="s">
        <v>183</v>
      </c>
      <c r="I3" s="119" t="s">
        <v>172</v>
      </c>
      <c r="J3" s="119" t="s">
        <v>185</v>
      </c>
      <c r="K3" s="119" t="s">
        <v>196</v>
      </c>
      <c r="L3" s="119" t="s">
        <v>197</v>
      </c>
      <c r="M3" s="119" t="s">
        <v>3</v>
      </c>
      <c r="N3" s="119" t="s">
        <v>198</v>
      </c>
      <c r="O3" s="119" t="s">
        <v>199</v>
      </c>
      <c r="P3" s="119" t="s">
        <v>3</v>
      </c>
      <c r="Q3" s="127" t="s">
        <v>195</v>
      </c>
      <c r="R3" s="119" t="s">
        <v>200</v>
      </c>
      <c r="S3" s="119" t="s">
        <v>153</v>
      </c>
      <c r="T3" s="119" t="s">
        <v>3</v>
      </c>
    </row>
    <row r="4" spans="1:20" s="40" customFormat="1" ht="94.5" customHeight="1" x14ac:dyDescent="0.25">
      <c r="A4" s="128"/>
      <c r="B4" s="129"/>
      <c r="C4" s="12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27"/>
      <c r="R4" s="119"/>
      <c r="S4" s="119"/>
      <c r="T4" s="119"/>
    </row>
    <row r="5" spans="1:20" s="43" customFormat="1" ht="20.25" x14ac:dyDescent="0.2">
      <c r="A5" s="41" t="s">
        <v>4</v>
      </c>
      <c r="B5" s="42" t="s">
        <v>5</v>
      </c>
      <c r="C5" s="42">
        <f>B5+1</f>
        <v>3</v>
      </c>
      <c r="D5" s="42">
        <f>C5+1</f>
        <v>4</v>
      </c>
      <c r="E5" s="42">
        <f t="shared" ref="E5:T5" si="0">D5+1</f>
        <v>5</v>
      </c>
      <c r="F5" s="42">
        <f t="shared" si="0"/>
        <v>6</v>
      </c>
      <c r="G5" s="42">
        <f>F5+1</f>
        <v>7</v>
      </c>
      <c r="H5" s="42">
        <f t="shared" ref="H5" si="1">G5+1</f>
        <v>8</v>
      </c>
      <c r="I5" s="42">
        <f t="shared" ref="I5" si="2">H5+1</f>
        <v>9</v>
      </c>
      <c r="J5" s="42">
        <f t="shared" ref="J5" si="3">I5+1</f>
        <v>10</v>
      </c>
      <c r="K5" s="42">
        <v>7</v>
      </c>
      <c r="L5" s="42">
        <f t="shared" si="0"/>
        <v>8</v>
      </c>
      <c r="M5" s="42">
        <f t="shared" si="0"/>
        <v>9</v>
      </c>
      <c r="N5" s="42">
        <f t="shared" si="0"/>
        <v>10</v>
      </c>
      <c r="O5" s="42">
        <f t="shared" si="0"/>
        <v>11</v>
      </c>
      <c r="P5" s="42">
        <f t="shared" si="0"/>
        <v>12</v>
      </c>
      <c r="Q5" s="42">
        <v>10</v>
      </c>
      <c r="R5" s="42">
        <f t="shared" si="0"/>
        <v>11</v>
      </c>
      <c r="S5" s="42">
        <f t="shared" si="0"/>
        <v>12</v>
      </c>
      <c r="T5" s="42">
        <f t="shared" si="0"/>
        <v>13</v>
      </c>
    </row>
    <row r="6" spans="1:20" s="44" customFormat="1" ht="26.25" customHeight="1" x14ac:dyDescent="0.2">
      <c r="A6" s="123" t="s">
        <v>6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</row>
    <row r="7" spans="1:20" s="93" customFormat="1" ht="27" customHeight="1" x14ac:dyDescent="0.25">
      <c r="A7" s="91">
        <v>1</v>
      </c>
      <c r="B7" s="47" t="s">
        <v>61</v>
      </c>
      <c r="C7" s="92" t="s">
        <v>14</v>
      </c>
      <c r="D7" s="94">
        <v>3642223.0580000002</v>
      </c>
      <c r="E7" s="94">
        <v>3717472.304</v>
      </c>
      <c r="F7" s="94">
        <f>SUM(G7:J7)</f>
        <v>1219684.8830000001</v>
      </c>
      <c r="G7" s="94">
        <v>264218.864</v>
      </c>
      <c r="H7" s="94">
        <v>305430.88500000001</v>
      </c>
      <c r="I7" s="94">
        <v>314460.21600000001</v>
      </c>
      <c r="J7" s="94">
        <v>335574.91800000001</v>
      </c>
      <c r="K7" s="94">
        <v>1115668.8999999999</v>
      </c>
      <c r="L7" s="94">
        <f t="shared" ref="L7:L41" si="4">F7-K7</f>
        <v>104015.98300000024</v>
      </c>
      <c r="M7" s="102">
        <f>F7/K7*100</f>
        <v>109.32319463238602</v>
      </c>
      <c r="N7" s="94">
        <f>E7/12*4</f>
        <v>1239157.4346666667</v>
      </c>
      <c r="O7" s="94">
        <f t="shared" ref="O7:O38" si="5">F7-N7</f>
        <v>-19472.551666666521</v>
      </c>
      <c r="P7" s="102">
        <f t="shared" ref="P7:P20" si="6">F7/N7*100</f>
        <v>98.428565158719749</v>
      </c>
      <c r="Q7" s="102">
        <f>F7/E7*100</f>
        <v>32.809521719573254</v>
      </c>
      <c r="R7" s="94">
        <v>966675.94700000004</v>
      </c>
      <c r="S7" s="95">
        <f t="shared" ref="S7:S38" si="7">F7-R7</f>
        <v>253008.9360000001</v>
      </c>
      <c r="T7" s="96">
        <f>F7/R7*100</f>
        <v>126.17308693623677</v>
      </c>
    </row>
    <row r="8" spans="1:20" s="93" customFormat="1" ht="39" x14ac:dyDescent="0.25">
      <c r="A8" s="91">
        <f>A7+1</f>
        <v>2</v>
      </c>
      <c r="B8" s="47" t="s">
        <v>36</v>
      </c>
      <c r="C8" s="92" t="s">
        <v>16</v>
      </c>
      <c r="D8" s="94">
        <v>3786.3</v>
      </c>
      <c r="E8" s="94">
        <v>3786.3</v>
      </c>
      <c r="F8" s="94">
        <f t="shared" ref="F8:F73" si="8">SUM(G8:J8)</f>
        <v>2028.2929999999999</v>
      </c>
      <c r="G8" s="94">
        <v>4.7190000000000003</v>
      </c>
      <c r="H8" s="94">
        <v>650.22400000000005</v>
      </c>
      <c r="I8" s="94">
        <v>1210.106</v>
      </c>
      <c r="J8" s="94">
        <v>163.244</v>
      </c>
      <c r="K8" s="94">
        <v>1944</v>
      </c>
      <c r="L8" s="94">
        <f t="shared" si="4"/>
        <v>84.292999999999893</v>
      </c>
      <c r="M8" s="102">
        <f>F8/K8*100</f>
        <v>104.33605967078188</v>
      </c>
      <c r="N8" s="94">
        <f t="shared" ref="N8:N50" si="9">E8/12*4</f>
        <v>1262.1000000000001</v>
      </c>
      <c r="O8" s="94">
        <f t="shared" si="5"/>
        <v>766.19299999999976</v>
      </c>
      <c r="P8" s="102">
        <f t="shared" si="6"/>
        <v>160.70778860629107</v>
      </c>
      <c r="Q8" s="102">
        <f t="shared" ref="Q8:Q20" si="10">F8/E8*100</f>
        <v>53.569262868763701</v>
      </c>
      <c r="R8" s="94">
        <v>2689.317</v>
      </c>
      <c r="S8" s="95">
        <f t="shared" si="7"/>
        <v>-661.02400000000011</v>
      </c>
      <c r="T8" s="96">
        <f>F8/R8*100</f>
        <v>75.420376251665374</v>
      </c>
    </row>
    <row r="9" spans="1:20" s="93" customFormat="1" ht="39" x14ac:dyDescent="0.25">
      <c r="A9" s="91">
        <v>3</v>
      </c>
      <c r="B9" s="47" t="s">
        <v>95</v>
      </c>
      <c r="C9" s="92" t="s">
        <v>96</v>
      </c>
      <c r="D9" s="94">
        <f>SUM(D10:D13)</f>
        <v>216.8</v>
      </c>
      <c r="E9" s="94">
        <f>SUM(E10:E13)</f>
        <v>366.6</v>
      </c>
      <c r="F9" s="94">
        <f t="shared" si="8"/>
        <v>206.83200000000002</v>
      </c>
      <c r="G9" s="94">
        <f t="shared" ref="G9:K9" si="11">SUM(G10:G13)</f>
        <v>152.92700000000002</v>
      </c>
      <c r="H9" s="94">
        <f t="shared" ref="H9:J9" si="12">SUM(H10:H13)</f>
        <v>52.497</v>
      </c>
      <c r="I9" s="94">
        <f t="shared" si="12"/>
        <v>3.3000000000000002E-2</v>
      </c>
      <c r="J9" s="94">
        <f t="shared" si="12"/>
        <v>1.375</v>
      </c>
      <c r="K9" s="94">
        <f t="shared" si="11"/>
        <v>206.6</v>
      </c>
      <c r="L9" s="94">
        <f t="shared" si="4"/>
        <v>0.23200000000002774</v>
      </c>
      <c r="M9" s="102">
        <f>F9/K9*100</f>
        <v>100.11229428848016</v>
      </c>
      <c r="N9" s="94">
        <f t="shared" si="9"/>
        <v>122.2</v>
      </c>
      <c r="O9" s="94">
        <f t="shared" si="5"/>
        <v>84.632000000000019</v>
      </c>
      <c r="P9" s="102">
        <f t="shared" si="6"/>
        <v>169.2569558101473</v>
      </c>
      <c r="Q9" s="102">
        <f t="shared" si="10"/>
        <v>56.418985270049106</v>
      </c>
      <c r="R9" s="94">
        <f t="shared" ref="R9" si="13">SUM(R10:R13)</f>
        <v>64.444999999999993</v>
      </c>
      <c r="S9" s="95">
        <f t="shared" si="7"/>
        <v>142.38700000000003</v>
      </c>
      <c r="T9" s="96">
        <f>F9/R9*100</f>
        <v>320.94344014275748</v>
      </c>
    </row>
    <row r="10" spans="1:20" s="46" customFormat="1" ht="58.5" x14ac:dyDescent="0.25">
      <c r="A10" s="45" t="s">
        <v>97</v>
      </c>
      <c r="B10" s="76" t="s">
        <v>119</v>
      </c>
      <c r="C10" s="111" t="s">
        <v>120</v>
      </c>
      <c r="D10" s="97">
        <v>20</v>
      </c>
      <c r="E10" s="97">
        <v>20</v>
      </c>
      <c r="F10" s="97">
        <f t="shared" si="8"/>
        <v>3.5609999999999999</v>
      </c>
      <c r="G10" s="97">
        <v>0</v>
      </c>
      <c r="H10" s="97">
        <v>3.5609999999999999</v>
      </c>
      <c r="I10" s="97">
        <v>0</v>
      </c>
      <c r="J10" s="97"/>
      <c r="K10" s="97">
        <v>3.5</v>
      </c>
      <c r="L10" s="97">
        <f t="shared" si="4"/>
        <v>6.0999999999999943E-2</v>
      </c>
      <c r="M10" s="87">
        <f t="shared" ref="M10:M11" si="14">F10/K10*100</f>
        <v>101.74285714285713</v>
      </c>
      <c r="N10" s="97">
        <f t="shared" si="9"/>
        <v>6.666666666666667</v>
      </c>
      <c r="O10" s="97">
        <f t="shared" si="5"/>
        <v>-3.105666666666667</v>
      </c>
      <c r="P10" s="87">
        <f t="shared" si="6"/>
        <v>53.414999999999999</v>
      </c>
      <c r="Q10" s="87">
        <f t="shared" si="10"/>
        <v>17.805</v>
      </c>
      <c r="R10" s="97">
        <v>8.84</v>
      </c>
      <c r="S10" s="64">
        <f t="shared" si="7"/>
        <v>-5.2789999999999999</v>
      </c>
      <c r="T10" s="65">
        <f t="shared" ref="T10:T11" si="15">F10/R10*100</f>
        <v>40.282805429864254</v>
      </c>
    </row>
    <row r="11" spans="1:20" s="46" customFormat="1" ht="78" x14ac:dyDescent="0.25">
      <c r="A11" s="45" t="s">
        <v>98</v>
      </c>
      <c r="B11" s="76" t="s">
        <v>90</v>
      </c>
      <c r="C11" s="39" t="s">
        <v>91</v>
      </c>
      <c r="D11" s="97">
        <v>86</v>
      </c>
      <c r="E11" s="97">
        <v>86</v>
      </c>
      <c r="F11" s="97">
        <f t="shared" si="8"/>
        <v>23.032</v>
      </c>
      <c r="G11" s="97">
        <v>0</v>
      </c>
      <c r="H11" s="97">
        <v>23.032</v>
      </c>
      <c r="I11" s="97">
        <v>0</v>
      </c>
      <c r="J11" s="97"/>
      <c r="K11" s="97">
        <v>23</v>
      </c>
      <c r="L11" s="97">
        <f t="shared" si="4"/>
        <v>3.2000000000000028E-2</v>
      </c>
      <c r="M11" s="87">
        <f t="shared" si="14"/>
        <v>100.13913043478261</v>
      </c>
      <c r="N11" s="97">
        <f t="shared" si="9"/>
        <v>28.666666666666668</v>
      </c>
      <c r="O11" s="97">
        <f t="shared" si="5"/>
        <v>-5.6346666666666678</v>
      </c>
      <c r="P11" s="87">
        <f t="shared" si="6"/>
        <v>80.344186046511624</v>
      </c>
      <c r="Q11" s="87">
        <f t="shared" si="10"/>
        <v>26.781395348837211</v>
      </c>
      <c r="R11" s="97">
        <v>35.134999999999998</v>
      </c>
      <c r="S11" s="64">
        <f t="shared" si="7"/>
        <v>-12.102999999999998</v>
      </c>
      <c r="T11" s="65">
        <f t="shared" si="15"/>
        <v>65.552867511028893</v>
      </c>
    </row>
    <row r="12" spans="1:20" s="46" customFormat="1" ht="39" x14ac:dyDescent="0.25">
      <c r="A12" s="45" t="s">
        <v>99</v>
      </c>
      <c r="B12" s="76" t="s">
        <v>117</v>
      </c>
      <c r="C12" s="39" t="s">
        <v>94</v>
      </c>
      <c r="D12" s="97">
        <v>110</v>
      </c>
      <c r="E12" s="97">
        <v>110</v>
      </c>
      <c r="F12" s="97">
        <f t="shared" si="8"/>
        <v>29.553000000000001</v>
      </c>
      <c r="G12" s="97">
        <v>2.2410000000000001</v>
      </c>
      <c r="H12" s="97">
        <v>25.904</v>
      </c>
      <c r="I12" s="97">
        <v>3.3000000000000002E-2</v>
      </c>
      <c r="J12" s="97">
        <v>1.375</v>
      </c>
      <c r="K12" s="97">
        <v>29.5</v>
      </c>
      <c r="L12" s="97">
        <f t="shared" si="4"/>
        <v>5.3000000000000824E-2</v>
      </c>
      <c r="M12" s="87">
        <f>F12/K12*100</f>
        <v>100.17966101694915</v>
      </c>
      <c r="N12" s="97">
        <f t="shared" si="9"/>
        <v>36.666666666666664</v>
      </c>
      <c r="O12" s="97">
        <f t="shared" si="5"/>
        <v>-7.1136666666666635</v>
      </c>
      <c r="P12" s="87">
        <f t="shared" si="6"/>
        <v>80.599090909090918</v>
      </c>
      <c r="Q12" s="87">
        <f t="shared" si="10"/>
        <v>26.866363636363637</v>
      </c>
      <c r="R12" s="97">
        <v>20.286000000000001</v>
      </c>
      <c r="S12" s="64">
        <f t="shared" si="7"/>
        <v>9.2669999999999995</v>
      </c>
      <c r="T12" s="65">
        <f t="shared" ref="T12:T20" si="16">F12/R12*100</f>
        <v>145.68175096125407</v>
      </c>
    </row>
    <row r="13" spans="1:20" s="46" customFormat="1" ht="39" x14ac:dyDescent="0.25">
      <c r="A13" s="45" t="s">
        <v>121</v>
      </c>
      <c r="B13" s="76" t="s">
        <v>116</v>
      </c>
      <c r="C13" s="39" t="s">
        <v>115</v>
      </c>
      <c r="D13" s="97">
        <v>0.8</v>
      </c>
      <c r="E13" s="97">
        <v>150.6</v>
      </c>
      <c r="F13" s="97">
        <f t="shared" si="8"/>
        <v>150.68600000000001</v>
      </c>
      <c r="G13" s="97">
        <v>150.68600000000001</v>
      </c>
      <c r="H13" s="97"/>
      <c r="I13" s="97">
        <v>0</v>
      </c>
      <c r="J13" s="97"/>
      <c r="K13" s="97">
        <v>150.6</v>
      </c>
      <c r="L13" s="97">
        <f t="shared" si="4"/>
        <v>8.6000000000012733E-2</v>
      </c>
      <c r="M13" s="87">
        <f>F13/K13*100</f>
        <v>100.05710491367863</v>
      </c>
      <c r="N13" s="97">
        <f t="shared" si="9"/>
        <v>50.199999999999996</v>
      </c>
      <c r="O13" s="97">
        <f t="shared" si="5"/>
        <v>100.48600000000002</v>
      </c>
      <c r="P13" s="87">
        <f t="shared" si="6"/>
        <v>300.17131474103593</v>
      </c>
      <c r="Q13" s="87">
        <f t="shared" si="10"/>
        <v>100.05710491367863</v>
      </c>
      <c r="R13" s="97">
        <v>0.184</v>
      </c>
      <c r="S13" s="64">
        <f t="shared" si="7"/>
        <v>150.50200000000001</v>
      </c>
      <c r="T13" s="65">
        <f t="shared" si="16"/>
        <v>81894.565217391311</v>
      </c>
    </row>
    <row r="14" spans="1:20" s="93" customFormat="1" ht="32.25" customHeight="1" x14ac:dyDescent="0.25">
      <c r="A14" s="91">
        <v>4</v>
      </c>
      <c r="B14" s="57" t="s">
        <v>81</v>
      </c>
      <c r="C14" s="53" t="s">
        <v>80</v>
      </c>
      <c r="D14" s="94">
        <f>D15+D18</f>
        <v>583000</v>
      </c>
      <c r="E14" s="94">
        <f>E15+E18</f>
        <v>583000</v>
      </c>
      <c r="F14" s="94">
        <f t="shared" si="8"/>
        <v>190307.18000000002</v>
      </c>
      <c r="G14" s="94">
        <f t="shared" ref="G14:K14" si="17">G15+G18</f>
        <v>49167.966</v>
      </c>
      <c r="H14" s="94">
        <f t="shared" ref="H14:I14" si="18">H15+H18</f>
        <v>41182.06</v>
      </c>
      <c r="I14" s="94">
        <f t="shared" si="18"/>
        <v>46596.260999999999</v>
      </c>
      <c r="J14" s="94">
        <f t="shared" si="17"/>
        <v>53360.893000000004</v>
      </c>
      <c r="K14" s="94">
        <f t="shared" si="17"/>
        <v>185090</v>
      </c>
      <c r="L14" s="94">
        <f t="shared" si="4"/>
        <v>5217.1800000000221</v>
      </c>
      <c r="M14" s="102">
        <f t="shared" ref="M14:M20" si="19">F14/K14*100</f>
        <v>102.81872602517694</v>
      </c>
      <c r="N14" s="94">
        <f t="shared" si="9"/>
        <v>194333.33333333334</v>
      </c>
      <c r="O14" s="94">
        <f t="shared" si="5"/>
        <v>-4026.1533333333209</v>
      </c>
      <c r="P14" s="102">
        <f t="shared" si="6"/>
        <v>97.928222984562623</v>
      </c>
      <c r="Q14" s="102">
        <f t="shared" si="10"/>
        <v>32.642740994854208</v>
      </c>
      <c r="R14" s="94">
        <f t="shared" ref="R14" si="20">R15+R18</f>
        <v>137104.29200000002</v>
      </c>
      <c r="S14" s="95">
        <f t="shared" si="7"/>
        <v>53202.888000000006</v>
      </c>
      <c r="T14" s="96">
        <f t="shared" si="16"/>
        <v>138.80468453897853</v>
      </c>
    </row>
    <row r="15" spans="1:20" s="46" customFormat="1" ht="39" x14ac:dyDescent="0.25">
      <c r="A15" s="45" t="s">
        <v>111</v>
      </c>
      <c r="B15" s="76" t="s">
        <v>144</v>
      </c>
      <c r="C15" s="120" t="s">
        <v>149</v>
      </c>
      <c r="D15" s="97">
        <f>SUM(D16:D17)</f>
        <v>215000</v>
      </c>
      <c r="E15" s="97">
        <f>SUM(E16:E17)</f>
        <v>215000</v>
      </c>
      <c r="F15" s="97">
        <f t="shared" si="8"/>
        <v>74794.044999999998</v>
      </c>
      <c r="G15" s="97">
        <f t="shared" ref="G15:K15" si="21">SUM(G16:G17)</f>
        <v>17009.099999999999</v>
      </c>
      <c r="H15" s="97">
        <f t="shared" ref="H15:I15" si="22">SUM(H16:H17)</f>
        <v>16242.040999999999</v>
      </c>
      <c r="I15" s="97">
        <f t="shared" si="22"/>
        <v>20731.637999999999</v>
      </c>
      <c r="J15" s="97">
        <f t="shared" si="21"/>
        <v>20811.266000000003</v>
      </c>
      <c r="K15" s="97">
        <f t="shared" si="21"/>
        <v>73090</v>
      </c>
      <c r="L15" s="97">
        <f t="shared" si="4"/>
        <v>1704.0449999999983</v>
      </c>
      <c r="M15" s="87">
        <f t="shared" si="19"/>
        <v>102.33143384867971</v>
      </c>
      <c r="N15" s="97">
        <f t="shared" si="9"/>
        <v>71666.666666666672</v>
      </c>
      <c r="O15" s="97">
        <f t="shared" si="5"/>
        <v>3127.3783333333267</v>
      </c>
      <c r="P15" s="87">
        <f t="shared" si="6"/>
        <v>104.36378372093023</v>
      </c>
      <c r="Q15" s="87">
        <f t="shared" si="10"/>
        <v>34.787927906976748</v>
      </c>
      <c r="R15" s="97">
        <f t="shared" ref="R15" si="23">SUM(R16:R17)</f>
        <v>50563.86</v>
      </c>
      <c r="S15" s="64">
        <f t="shared" si="7"/>
        <v>24230.184999999998</v>
      </c>
      <c r="T15" s="65">
        <f t="shared" si="16"/>
        <v>147.91996694872583</v>
      </c>
    </row>
    <row r="16" spans="1:20" s="46" customFormat="1" ht="39" x14ac:dyDescent="0.25">
      <c r="A16" s="45" t="s">
        <v>140</v>
      </c>
      <c r="B16" s="76" t="s">
        <v>84</v>
      </c>
      <c r="C16" s="120"/>
      <c r="D16" s="97">
        <v>30000</v>
      </c>
      <c r="E16" s="97">
        <v>30000</v>
      </c>
      <c r="F16" s="97">
        <f t="shared" si="8"/>
        <v>12612.811</v>
      </c>
      <c r="G16" s="97">
        <v>3212.1089999999999</v>
      </c>
      <c r="H16" s="97">
        <v>3324.5239999999999</v>
      </c>
      <c r="I16" s="97">
        <v>3129.2579999999998</v>
      </c>
      <c r="J16" s="97">
        <v>2946.92</v>
      </c>
      <c r="K16" s="97">
        <v>11700</v>
      </c>
      <c r="L16" s="97">
        <f t="shared" si="4"/>
        <v>912.81099999999969</v>
      </c>
      <c r="M16" s="87">
        <f t="shared" si="19"/>
        <v>107.80180341880342</v>
      </c>
      <c r="N16" s="97">
        <f t="shared" si="9"/>
        <v>10000</v>
      </c>
      <c r="O16" s="97">
        <f t="shared" si="5"/>
        <v>2612.8109999999997</v>
      </c>
      <c r="P16" s="87">
        <f t="shared" si="6"/>
        <v>126.12810999999999</v>
      </c>
      <c r="Q16" s="87">
        <f t="shared" si="10"/>
        <v>42.042703333333328</v>
      </c>
      <c r="R16" s="97">
        <v>7892.3230000000003</v>
      </c>
      <c r="S16" s="64">
        <f t="shared" si="7"/>
        <v>4720.4879999999994</v>
      </c>
      <c r="T16" s="65">
        <f t="shared" si="16"/>
        <v>159.81113545403551</v>
      </c>
    </row>
    <row r="17" spans="1:20" s="46" customFormat="1" ht="39" x14ac:dyDescent="0.25">
      <c r="A17" s="45" t="s">
        <v>141</v>
      </c>
      <c r="B17" s="76" t="s">
        <v>85</v>
      </c>
      <c r="C17" s="120"/>
      <c r="D17" s="97">
        <v>185000</v>
      </c>
      <c r="E17" s="97">
        <v>185000</v>
      </c>
      <c r="F17" s="97">
        <f t="shared" si="8"/>
        <v>62181.234000000011</v>
      </c>
      <c r="G17" s="97">
        <v>13796.991</v>
      </c>
      <c r="H17" s="97">
        <v>12917.517</v>
      </c>
      <c r="I17" s="97">
        <v>17602.38</v>
      </c>
      <c r="J17" s="97">
        <v>17864.346000000001</v>
      </c>
      <c r="K17" s="97">
        <v>61390</v>
      </c>
      <c r="L17" s="97">
        <f t="shared" si="4"/>
        <v>791.23400000001129</v>
      </c>
      <c r="M17" s="87">
        <f t="shared" si="19"/>
        <v>101.2888646359342</v>
      </c>
      <c r="N17" s="97">
        <f t="shared" si="9"/>
        <v>61666.666666666664</v>
      </c>
      <c r="O17" s="97">
        <f t="shared" si="5"/>
        <v>514.56733333334705</v>
      </c>
      <c r="P17" s="87">
        <f t="shared" si="6"/>
        <v>100.83443351351353</v>
      </c>
      <c r="Q17" s="87">
        <f t="shared" si="10"/>
        <v>33.611477837837846</v>
      </c>
      <c r="R17" s="97">
        <v>42671.536999999997</v>
      </c>
      <c r="S17" s="64">
        <f t="shared" si="7"/>
        <v>19509.697000000015</v>
      </c>
      <c r="T17" s="65">
        <f t="shared" si="16"/>
        <v>145.72063340488538</v>
      </c>
    </row>
    <row r="18" spans="1:20" s="46" customFormat="1" ht="39" x14ac:dyDescent="0.25">
      <c r="A18" s="45" t="s">
        <v>112</v>
      </c>
      <c r="B18" s="76" t="s">
        <v>86</v>
      </c>
      <c r="C18" s="39" t="s">
        <v>53</v>
      </c>
      <c r="D18" s="97">
        <f t="shared" ref="D18" si="24">SUM(D19:D20)</f>
        <v>368000</v>
      </c>
      <c r="E18" s="97">
        <f t="shared" ref="E18" si="25">SUM(E19:E20)</f>
        <v>368000</v>
      </c>
      <c r="F18" s="97">
        <f t="shared" si="8"/>
        <v>115513.13500000001</v>
      </c>
      <c r="G18" s="97">
        <f t="shared" ref="G18:K18" si="26">SUM(G19:G20)</f>
        <v>32158.866000000002</v>
      </c>
      <c r="H18" s="97">
        <f t="shared" ref="H18:I18" si="27">SUM(H19:H20)</f>
        <v>24940.019</v>
      </c>
      <c r="I18" s="97">
        <f t="shared" si="27"/>
        <v>25864.623</v>
      </c>
      <c r="J18" s="97">
        <f t="shared" si="26"/>
        <v>32549.627</v>
      </c>
      <c r="K18" s="97">
        <f t="shared" si="26"/>
        <v>112000</v>
      </c>
      <c r="L18" s="97">
        <f t="shared" si="4"/>
        <v>3513.1350000000093</v>
      </c>
      <c r="M18" s="87">
        <f t="shared" si="19"/>
        <v>103.13672767857143</v>
      </c>
      <c r="N18" s="97">
        <f t="shared" si="9"/>
        <v>122666.66666666667</v>
      </c>
      <c r="O18" s="97">
        <f t="shared" si="5"/>
        <v>-7153.5316666666622</v>
      </c>
      <c r="P18" s="87">
        <f t="shared" si="6"/>
        <v>94.168316576086966</v>
      </c>
      <c r="Q18" s="87">
        <f t="shared" si="10"/>
        <v>31.389438858695655</v>
      </c>
      <c r="R18" s="97">
        <f t="shared" ref="R18" si="28">SUM(R19:R20)</f>
        <v>86540.432000000001</v>
      </c>
      <c r="S18" s="64">
        <f t="shared" si="7"/>
        <v>28972.703000000009</v>
      </c>
      <c r="T18" s="65">
        <f t="shared" si="16"/>
        <v>133.4788056061472</v>
      </c>
    </row>
    <row r="19" spans="1:20" s="46" customFormat="1" ht="117" x14ac:dyDescent="0.25">
      <c r="A19" s="45" t="s">
        <v>142</v>
      </c>
      <c r="B19" s="76" t="s">
        <v>126</v>
      </c>
      <c r="C19" s="39">
        <v>14040100</v>
      </c>
      <c r="D19" s="97">
        <v>225000</v>
      </c>
      <c r="E19" s="97">
        <v>225000</v>
      </c>
      <c r="F19" s="97">
        <f t="shared" si="8"/>
        <v>71662.703000000009</v>
      </c>
      <c r="G19" s="97">
        <v>18500.769</v>
      </c>
      <c r="H19" s="97">
        <v>14981.394</v>
      </c>
      <c r="I19" s="97">
        <v>16554.937000000002</v>
      </c>
      <c r="J19" s="97">
        <v>21625.602999999999</v>
      </c>
      <c r="K19" s="97">
        <v>71600</v>
      </c>
      <c r="L19" s="97">
        <f t="shared" si="4"/>
        <v>62.703000000008615</v>
      </c>
      <c r="M19" s="87">
        <f t="shared" si="19"/>
        <v>100.08757402234639</v>
      </c>
      <c r="N19" s="97">
        <f t="shared" si="9"/>
        <v>75000</v>
      </c>
      <c r="O19" s="97">
        <f t="shared" si="5"/>
        <v>-3337.2969999999914</v>
      </c>
      <c r="P19" s="87">
        <f t="shared" si="6"/>
        <v>95.550270666666677</v>
      </c>
      <c r="Q19" s="87">
        <f t="shared" si="10"/>
        <v>31.850090222222228</v>
      </c>
      <c r="R19" s="97">
        <v>48182.915000000001</v>
      </c>
      <c r="S19" s="64">
        <f t="shared" si="7"/>
        <v>23479.788000000008</v>
      </c>
      <c r="T19" s="65">
        <f t="shared" si="16"/>
        <v>148.73052616264502</v>
      </c>
    </row>
    <row r="20" spans="1:20" s="46" customFormat="1" ht="78" x14ac:dyDescent="0.25">
      <c r="A20" s="45" t="s">
        <v>143</v>
      </c>
      <c r="B20" s="76" t="s">
        <v>127</v>
      </c>
      <c r="C20" s="39">
        <v>14040200</v>
      </c>
      <c r="D20" s="97">
        <v>143000</v>
      </c>
      <c r="E20" s="97">
        <v>143000</v>
      </c>
      <c r="F20" s="97">
        <f t="shared" si="8"/>
        <v>43850.432000000001</v>
      </c>
      <c r="G20" s="97">
        <v>13658.097</v>
      </c>
      <c r="H20" s="97">
        <v>9958.625</v>
      </c>
      <c r="I20" s="97">
        <v>9309.6859999999997</v>
      </c>
      <c r="J20" s="97">
        <v>10924.023999999999</v>
      </c>
      <c r="K20" s="97">
        <v>40400</v>
      </c>
      <c r="L20" s="97">
        <f t="shared" si="4"/>
        <v>3450.4320000000007</v>
      </c>
      <c r="M20" s="87">
        <f t="shared" si="19"/>
        <v>108.54067326732672</v>
      </c>
      <c r="N20" s="97">
        <f t="shared" si="9"/>
        <v>47666.666666666664</v>
      </c>
      <c r="O20" s="97">
        <f t="shared" si="5"/>
        <v>-3816.2346666666635</v>
      </c>
      <c r="P20" s="87">
        <f t="shared" si="6"/>
        <v>91.993913286713294</v>
      </c>
      <c r="Q20" s="87">
        <f t="shared" si="10"/>
        <v>30.664637762237763</v>
      </c>
      <c r="R20" s="97">
        <v>38357.517000000007</v>
      </c>
      <c r="S20" s="64">
        <f t="shared" si="7"/>
        <v>5492.9149999999936</v>
      </c>
      <c r="T20" s="65">
        <f t="shared" si="16"/>
        <v>114.32030910655659</v>
      </c>
    </row>
    <row r="21" spans="1:20" s="58" customFormat="1" ht="23.25" x14ac:dyDescent="0.25">
      <c r="A21" s="91">
        <v>5</v>
      </c>
      <c r="B21" s="47" t="s">
        <v>128</v>
      </c>
      <c r="C21" s="92" t="s">
        <v>129</v>
      </c>
      <c r="D21" s="94">
        <v>0</v>
      </c>
      <c r="E21" s="94">
        <v>0</v>
      </c>
      <c r="F21" s="94">
        <f t="shared" si="8"/>
        <v>0</v>
      </c>
      <c r="G21" s="94">
        <v>0</v>
      </c>
      <c r="H21" s="94"/>
      <c r="I21" s="94"/>
      <c r="J21" s="94"/>
      <c r="K21" s="94"/>
      <c r="L21" s="94">
        <f t="shared" si="4"/>
        <v>0</v>
      </c>
      <c r="M21" s="102"/>
      <c r="N21" s="94">
        <f t="shared" si="9"/>
        <v>0</v>
      </c>
      <c r="O21" s="94">
        <f t="shared" si="5"/>
        <v>0</v>
      </c>
      <c r="P21" s="102"/>
      <c r="Q21" s="102"/>
      <c r="R21" s="94">
        <v>1.867</v>
      </c>
      <c r="S21" s="95">
        <f t="shared" si="7"/>
        <v>-1.867</v>
      </c>
      <c r="T21" s="96"/>
    </row>
    <row r="22" spans="1:20" s="58" customFormat="1" ht="39" x14ac:dyDescent="0.25">
      <c r="A22" s="91">
        <v>6</v>
      </c>
      <c r="B22" s="47" t="s">
        <v>125</v>
      </c>
      <c r="C22" s="92" t="s">
        <v>38</v>
      </c>
      <c r="D22" s="94">
        <f>D23+D24+D25+D27+D26</f>
        <v>1888615</v>
      </c>
      <c r="E22" s="94">
        <f>E23+E24+E25+E27+E26</f>
        <v>1888615</v>
      </c>
      <c r="F22" s="94">
        <f t="shared" si="8"/>
        <v>637120.21900000004</v>
      </c>
      <c r="G22" s="94">
        <f t="shared" ref="G22:K22" si="29">G23+G24+G25+G27+G26</f>
        <v>184303.701</v>
      </c>
      <c r="H22" s="94">
        <f t="shared" ref="H22:I22" si="30">H23+H24+H25+H27+H26</f>
        <v>182656.99299999999</v>
      </c>
      <c r="I22" s="94">
        <f t="shared" si="30"/>
        <v>89747.447</v>
      </c>
      <c r="J22" s="94">
        <f t="shared" si="29"/>
        <v>180412.07799999998</v>
      </c>
      <c r="K22" s="94">
        <f t="shared" si="29"/>
        <v>621650</v>
      </c>
      <c r="L22" s="94">
        <f t="shared" si="4"/>
        <v>15470.219000000041</v>
      </c>
      <c r="M22" s="102">
        <f t="shared" ref="M22:M29" si="31">F22/K22*100</f>
        <v>102.48857379554413</v>
      </c>
      <c r="N22" s="94">
        <f t="shared" si="9"/>
        <v>629538.33333333337</v>
      </c>
      <c r="O22" s="94">
        <f t="shared" si="5"/>
        <v>7581.8856666666688</v>
      </c>
      <c r="P22" s="102">
        <f t="shared" ref="P22:P52" si="32">F22/N22*100</f>
        <v>101.20435647286503</v>
      </c>
      <c r="Q22" s="102">
        <f t="shared" ref="Q22:Q55" si="33">F22/E22*100</f>
        <v>33.734785490955019</v>
      </c>
      <c r="R22" s="94">
        <f t="shared" ref="R22" si="34">R23+R24+R25+R27+R26</f>
        <v>581480.33199999994</v>
      </c>
      <c r="S22" s="95">
        <f t="shared" si="7"/>
        <v>55639.887000000104</v>
      </c>
      <c r="T22" s="96">
        <f t="shared" ref="T22:T28" si="35">F22/R22*100</f>
        <v>109.56866190273828</v>
      </c>
    </row>
    <row r="23" spans="1:20" s="60" customFormat="1" ht="23.25" x14ac:dyDescent="0.25">
      <c r="A23" s="59" t="s">
        <v>173</v>
      </c>
      <c r="B23" s="77" t="s">
        <v>54</v>
      </c>
      <c r="C23" s="121" t="s">
        <v>44</v>
      </c>
      <c r="D23" s="97">
        <v>233215</v>
      </c>
      <c r="E23" s="97">
        <v>233215</v>
      </c>
      <c r="F23" s="97">
        <f t="shared" si="8"/>
        <v>88546.613000000012</v>
      </c>
      <c r="G23" s="97">
        <v>27569.440999999999</v>
      </c>
      <c r="H23" s="97">
        <v>14917.152</v>
      </c>
      <c r="I23" s="97">
        <v>14356.431</v>
      </c>
      <c r="J23" s="97">
        <v>31703.589</v>
      </c>
      <c r="K23" s="97">
        <v>86463</v>
      </c>
      <c r="L23" s="97">
        <f t="shared" si="4"/>
        <v>2083.6130000000121</v>
      </c>
      <c r="M23" s="87">
        <f t="shared" si="31"/>
        <v>102.40983195123927</v>
      </c>
      <c r="N23" s="97">
        <f t="shared" si="9"/>
        <v>77738.333333333328</v>
      </c>
      <c r="O23" s="97">
        <f t="shared" si="5"/>
        <v>10808.279666666684</v>
      </c>
      <c r="P23" s="87">
        <f t="shared" si="32"/>
        <v>113.90341058679761</v>
      </c>
      <c r="Q23" s="87">
        <f t="shared" si="33"/>
        <v>37.967803528932535</v>
      </c>
      <c r="R23" s="97">
        <v>73202.701000000001</v>
      </c>
      <c r="S23" s="64">
        <f t="shared" si="7"/>
        <v>15343.912000000011</v>
      </c>
      <c r="T23" s="65">
        <f t="shared" si="35"/>
        <v>120.96085498265974</v>
      </c>
    </row>
    <row r="24" spans="1:20" s="60" customFormat="1" ht="23.25" x14ac:dyDescent="0.25">
      <c r="A24" s="45" t="s">
        <v>174</v>
      </c>
      <c r="B24" s="77" t="s">
        <v>7</v>
      </c>
      <c r="C24" s="121"/>
      <c r="D24" s="97">
        <v>361000</v>
      </c>
      <c r="E24" s="97">
        <v>361000</v>
      </c>
      <c r="F24" s="97">
        <f t="shared" si="8"/>
        <v>136783.095</v>
      </c>
      <c r="G24" s="97">
        <v>29969.288</v>
      </c>
      <c r="H24" s="97">
        <v>39976.182000000001</v>
      </c>
      <c r="I24" s="97">
        <v>33428.83</v>
      </c>
      <c r="J24" s="97">
        <v>33408.794999999998</v>
      </c>
      <c r="K24" s="97">
        <v>130275</v>
      </c>
      <c r="L24" s="97">
        <f t="shared" si="4"/>
        <v>6508.0950000000012</v>
      </c>
      <c r="M24" s="87">
        <f t="shared" si="31"/>
        <v>104.99565918249856</v>
      </c>
      <c r="N24" s="97">
        <f t="shared" si="9"/>
        <v>120333.33333333333</v>
      </c>
      <c r="O24" s="97">
        <f t="shared" si="5"/>
        <v>16449.761666666673</v>
      </c>
      <c r="P24" s="87">
        <f t="shared" si="32"/>
        <v>113.67016204986152</v>
      </c>
      <c r="Q24" s="87">
        <f t="shared" si="33"/>
        <v>37.890054016620503</v>
      </c>
      <c r="R24" s="97">
        <v>108756.027</v>
      </c>
      <c r="S24" s="64">
        <f t="shared" si="7"/>
        <v>28027.067999999999</v>
      </c>
      <c r="T24" s="65">
        <f t="shared" si="35"/>
        <v>125.77058832794619</v>
      </c>
    </row>
    <row r="25" spans="1:20" s="60" customFormat="1" ht="23.25" x14ac:dyDescent="0.25">
      <c r="A25" s="45" t="s">
        <v>175</v>
      </c>
      <c r="B25" s="77" t="s">
        <v>55</v>
      </c>
      <c r="C25" s="121"/>
      <c r="D25" s="97">
        <v>2000</v>
      </c>
      <c r="E25" s="97">
        <v>2000</v>
      </c>
      <c r="F25" s="97">
        <f t="shared" si="8"/>
        <v>1315.896</v>
      </c>
      <c r="G25" s="97">
        <v>373.87099999999998</v>
      </c>
      <c r="H25" s="97">
        <v>416.55599999999998</v>
      </c>
      <c r="I25" s="97">
        <v>216.11500000000001</v>
      </c>
      <c r="J25" s="97">
        <v>309.35399999999998</v>
      </c>
      <c r="K25" s="97">
        <v>1192</v>
      </c>
      <c r="L25" s="97">
        <f t="shared" si="4"/>
        <v>123.89599999999996</v>
      </c>
      <c r="M25" s="87">
        <f t="shared" si="31"/>
        <v>110.39395973154362</v>
      </c>
      <c r="N25" s="97">
        <f t="shared" si="9"/>
        <v>666.66666666666663</v>
      </c>
      <c r="O25" s="97">
        <f t="shared" si="5"/>
        <v>649.22933333333333</v>
      </c>
      <c r="P25" s="87">
        <f t="shared" si="32"/>
        <v>197.38440000000003</v>
      </c>
      <c r="Q25" s="87">
        <f t="shared" si="33"/>
        <v>65.794799999999995</v>
      </c>
      <c r="R25" s="97">
        <v>1031.232</v>
      </c>
      <c r="S25" s="64">
        <f t="shared" si="7"/>
        <v>284.66399999999999</v>
      </c>
      <c r="T25" s="65">
        <f t="shared" si="35"/>
        <v>127.60426363805624</v>
      </c>
    </row>
    <row r="26" spans="1:20" s="62" customFormat="1" ht="23.25" x14ac:dyDescent="0.25">
      <c r="A26" s="45" t="s">
        <v>176</v>
      </c>
      <c r="B26" s="77" t="s">
        <v>40</v>
      </c>
      <c r="C26" s="61" t="s">
        <v>39</v>
      </c>
      <c r="D26" s="97">
        <v>3500</v>
      </c>
      <c r="E26" s="97">
        <v>3500</v>
      </c>
      <c r="F26" s="97">
        <f t="shared" si="8"/>
        <v>1074.614</v>
      </c>
      <c r="G26" s="97">
        <v>336.39499999999998</v>
      </c>
      <c r="H26" s="97">
        <v>254.98699999999999</v>
      </c>
      <c r="I26" s="97">
        <v>185.584</v>
      </c>
      <c r="J26" s="97">
        <v>297.64800000000002</v>
      </c>
      <c r="K26" s="97">
        <v>1056</v>
      </c>
      <c r="L26" s="97">
        <f t="shared" si="4"/>
        <v>18.614000000000033</v>
      </c>
      <c r="M26" s="87">
        <f t="shared" si="31"/>
        <v>101.7626893939394</v>
      </c>
      <c r="N26" s="97">
        <f t="shared" si="9"/>
        <v>1166.6666666666667</v>
      </c>
      <c r="O26" s="97">
        <f t="shared" si="5"/>
        <v>-92.05266666666671</v>
      </c>
      <c r="P26" s="87">
        <f t="shared" si="32"/>
        <v>92.109771428571435</v>
      </c>
      <c r="Q26" s="87">
        <f t="shared" si="33"/>
        <v>30.703257142857144</v>
      </c>
      <c r="R26" s="97">
        <v>982.53399999999999</v>
      </c>
      <c r="S26" s="97">
        <f t="shared" si="7"/>
        <v>92.080000000000041</v>
      </c>
      <c r="T26" s="65">
        <f t="shared" si="35"/>
        <v>109.37168586532376</v>
      </c>
    </row>
    <row r="27" spans="1:20" s="60" customFormat="1" ht="23.25" x14ac:dyDescent="0.25">
      <c r="A27" s="45" t="s">
        <v>177</v>
      </c>
      <c r="B27" s="77" t="s">
        <v>33</v>
      </c>
      <c r="C27" s="112" t="s">
        <v>34</v>
      </c>
      <c r="D27" s="97">
        <v>1288900</v>
      </c>
      <c r="E27" s="97">
        <v>1288900</v>
      </c>
      <c r="F27" s="97">
        <f t="shared" si="8"/>
        <v>409400.00099999999</v>
      </c>
      <c r="G27" s="97">
        <v>126054.70600000001</v>
      </c>
      <c r="H27" s="97">
        <v>127092.11599999999</v>
      </c>
      <c r="I27" s="97">
        <v>41560.487000000001</v>
      </c>
      <c r="J27" s="97">
        <v>114692.692</v>
      </c>
      <c r="K27" s="97">
        <v>402664</v>
      </c>
      <c r="L27" s="97">
        <f t="shared" si="4"/>
        <v>6736.0009999999893</v>
      </c>
      <c r="M27" s="87">
        <f t="shared" si="31"/>
        <v>101.67285900900005</v>
      </c>
      <c r="N27" s="97">
        <f t="shared" si="9"/>
        <v>429633.33333333331</v>
      </c>
      <c r="O27" s="97">
        <f t="shared" si="5"/>
        <v>-20233.332333333325</v>
      </c>
      <c r="P27" s="87">
        <f t="shared" si="32"/>
        <v>95.290558072775227</v>
      </c>
      <c r="Q27" s="87">
        <f t="shared" si="33"/>
        <v>31.763519357591747</v>
      </c>
      <c r="R27" s="97">
        <v>397507.83799999999</v>
      </c>
      <c r="S27" s="64">
        <f t="shared" si="7"/>
        <v>11892.163</v>
      </c>
      <c r="T27" s="65">
        <f t="shared" si="35"/>
        <v>102.99168012883308</v>
      </c>
    </row>
    <row r="28" spans="1:20" s="93" customFormat="1" ht="58.5" x14ac:dyDescent="0.25">
      <c r="A28" s="91">
        <v>7</v>
      </c>
      <c r="B28" s="47" t="s">
        <v>46</v>
      </c>
      <c r="C28" s="92" t="s">
        <v>17</v>
      </c>
      <c r="D28" s="94">
        <v>1832.3</v>
      </c>
      <c r="E28" s="94">
        <v>1832.3</v>
      </c>
      <c r="F28" s="94">
        <f t="shared" si="8"/>
        <v>596.91499999999985</v>
      </c>
      <c r="G28" s="94">
        <v>8.94</v>
      </c>
      <c r="H28" s="94">
        <v>18.591000000000001</v>
      </c>
      <c r="I28" s="94">
        <v>563.00199999999995</v>
      </c>
      <c r="J28" s="94">
        <v>6.3819999999999997</v>
      </c>
      <c r="K28" s="94">
        <v>596</v>
      </c>
      <c r="L28" s="94">
        <f t="shared" si="4"/>
        <v>0.91499999999984993</v>
      </c>
      <c r="M28" s="102">
        <f t="shared" si="31"/>
        <v>100.15352348993285</v>
      </c>
      <c r="N28" s="94">
        <f t="shared" si="9"/>
        <v>610.76666666666665</v>
      </c>
      <c r="O28" s="94">
        <f t="shared" si="5"/>
        <v>-13.851666666666802</v>
      </c>
      <c r="P28" s="102">
        <f t="shared" si="32"/>
        <v>97.732085357201314</v>
      </c>
      <c r="Q28" s="102">
        <f t="shared" si="33"/>
        <v>32.577361785733771</v>
      </c>
      <c r="R28" s="94">
        <v>808.88900000000001</v>
      </c>
      <c r="S28" s="95">
        <f t="shared" si="7"/>
        <v>-211.97400000000016</v>
      </c>
      <c r="T28" s="96">
        <f t="shared" si="35"/>
        <v>73.794426676589723</v>
      </c>
    </row>
    <row r="29" spans="1:20" s="93" customFormat="1" ht="39" x14ac:dyDescent="0.25">
      <c r="A29" s="91">
        <f t="shared" ref="A29:A37" si="36">A28+1</f>
        <v>8</v>
      </c>
      <c r="B29" s="47" t="s">
        <v>65</v>
      </c>
      <c r="C29" s="92" t="s">
        <v>64</v>
      </c>
      <c r="D29" s="94">
        <v>7600</v>
      </c>
      <c r="E29" s="94">
        <v>7600</v>
      </c>
      <c r="F29" s="94">
        <f t="shared" si="8"/>
        <v>6894.174</v>
      </c>
      <c r="G29" s="94">
        <v>0</v>
      </c>
      <c r="H29" s="94">
        <v>0</v>
      </c>
      <c r="I29" s="94">
        <v>3441.3159999999998</v>
      </c>
      <c r="J29" s="94">
        <v>3452.8580000000002</v>
      </c>
      <c r="K29" s="94">
        <v>6830</v>
      </c>
      <c r="L29" s="94">
        <f t="shared" si="4"/>
        <v>64.173999999999978</v>
      </c>
      <c r="M29" s="102">
        <f t="shared" si="31"/>
        <v>100.93959004392386</v>
      </c>
      <c r="N29" s="94">
        <f t="shared" si="9"/>
        <v>2533.3333333333335</v>
      </c>
      <c r="O29" s="94">
        <f t="shared" si="5"/>
        <v>4360.8406666666669</v>
      </c>
      <c r="P29" s="102">
        <f t="shared" si="32"/>
        <v>272.13844736842105</v>
      </c>
      <c r="Q29" s="102">
        <f t="shared" si="33"/>
        <v>90.712815789473694</v>
      </c>
      <c r="R29" s="94">
        <v>2749.5829999999996</v>
      </c>
      <c r="S29" s="95">
        <f t="shared" si="7"/>
        <v>4144.5910000000003</v>
      </c>
      <c r="T29" s="96"/>
    </row>
    <row r="30" spans="1:20" s="93" customFormat="1" ht="29.25" customHeight="1" x14ac:dyDescent="0.25">
      <c r="A30" s="91">
        <f t="shared" si="36"/>
        <v>9</v>
      </c>
      <c r="B30" s="47" t="s">
        <v>8</v>
      </c>
      <c r="C30" s="92" t="s">
        <v>18</v>
      </c>
      <c r="D30" s="94">
        <v>215</v>
      </c>
      <c r="E30" s="94">
        <v>215</v>
      </c>
      <c r="F30" s="94">
        <f t="shared" si="8"/>
        <v>0</v>
      </c>
      <c r="G30" s="94">
        <v>0</v>
      </c>
      <c r="H30" s="94">
        <v>0</v>
      </c>
      <c r="I30" s="94">
        <v>0</v>
      </c>
      <c r="J30" s="94"/>
      <c r="K30" s="94">
        <v>0</v>
      </c>
      <c r="L30" s="94">
        <f t="shared" si="4"/>
        <v>0</v>
      </c>
      <c r="M30" s="102"/>
      <c r="N30" s="94">
        <f t="shared" si="9"/>
        <v>71.666666666666671</v>
      </c>
      <c r="O30" s="94">
        <f t="shared" si="5"/>
        <v>-71.666666666666671</v>
      </c>
      <c r="P30" s="102">
        <f t="shared" si="32"/>
        <v>0</v>
      </c>
      <c r="Q30" s="102">
        <f t="shared" si="33"/>
        <v>0</v>
      </c>
      <c r="R30" s="94">
        <v>91.486000000000004</v>
      </c>
      <c r="S30" s="95">
        <f t="shared" si="7"/>
        <v>-91.486000000000004</v>
      </c>
      <c r="T30" s="96"/>
    </row>
    <row r="31" spans="1:20" s="93" customFormat="1" ht="78" x14ac:dyDescent="0.25">
      <c r="A31" s="91">
        <f t="shared" si="36"/>
        <v>10</v>
      </c>
      <c r="B31" s="101" t="s">
        <v>82</v>
      </c>
      <c r="C31" s="54" t="s">
        <v>83</v>
      </c>
      <c r="D31" s="94">
        <v>2</v>
      </c>
      <c r="E31" s="94">
        <v>2</v>
      </c>
      <c r="F31" s="94">
        <f t="shared" si="8"/>
        <v>0</v>
      </c>
      <c r="G31" s="94">
        <v>0</v>
      </c>
      <c r="H31" s="94">
        <v>0</v>
      </c>
      <c r="I31" s="94">
        <v>0</v>
      </c>
      <c r="J31" s="94"/>
      <c r="K31" s="94">
        <v>0</v>
      </c>
      <c r="L31" s="94">
        <f t="shared" si="4"/>
        <v>0</v>
      </c>
      <c r="M31" s="102"/>
      <c r="N31" s="94">
        <f t="shared" si="9"/>
        <v>0.66666666666666663</v>
      </c>
      <c r="O31" s="94">
        <f t="shared" si="5"/>
        <v>-0.66666666666666663</v>
      </c>
      <c r="P31" s="102">
        <f t="shared" si="32"/>
        <v>0</v>
      </c>
      <c r="Q31" s="102">
        <f t="shared" si="33"/>
        <v>0</v>
      </c>
      <c r="R31" s="94">
        <v>11.023</v>
      </c>
      <c r="S31" s="95">
        <f t="shared" si="7"/>
        <v>-11.023</v>
      </c>
      <c r="T31" s="96"/>
    </row>
    <row r="32" spans="1:20" s="93" customFormat="1" ht="23.25" x14ac:dyDescent="0.25">
      <c r="A32" s="91">
        <f t="shared" si="36"/>
        <v>11</v>
      </c>
      <c r="B32" s="67" t="s">
        <v>30</v>
      </c>
      <c r="C32" s="92" t="s">
        <v>24</v>
      </c>
      <c r="D32" s="94">
        <v>15000</v>
      </c>
      <c r="E32" s="94">
        <v>15000</v>
      </c>
      <c r="F32" s="94">
        <f t="shared" si="8"/>
        <v>5491.8270000000002</v>
      </c>
      <c r="G32" s="94">
        <v>1260.2539999999999</v>
      </c>
      <c r="H32" s="94">
        <v>1252.6980000000001</v>
      </c>
      <c r="I32" s="94">
        <v>1513.9380000000001</v>
      </c>
      <c r="J32" s="94">
        <v>1464.9369999999999</v>
      </c>
      <c r="K32" s="94">
        <v>5324</v>
      </c>
      <c r="L32" s="94">
        <f t="shared" si="4"/>
        <v>167.82700000000023</v>
      </c>
      <c r="M32" s="102">
        <f t="shared" ref="M32:M41" si="37">F32/K32*100</f>
        <v>103.15227272727275</v>
      </c>
      <c r="N32" s="94">
        <f t="shared" si="9"/>
        <v>5000</v>
      </c>
      <c r="O32" s="94">
        <f t="shared" si="5"/>
        <v>491.82700000000023</v>
      </c>
      <c r="P32" s="102">
        <f t="shared" si="32"/>
        <v>109.83654</v>
      </c>
      <c r="Q32" s="102">
        <f t="shared" si="33"/>
        <v>36.612180000000002</v>
      </c>
      <c r="R32" s="94">
        <v>5112.7719999999999</v>
      </c>
      <c r="S32" s="95">
        <f t="shared" si="7"/>
        <v>379.05500000000029</v>
      </c>
      <c r="T32" s="96">
        <f t="shared" ref="T32:T41" si="38">F32/R32*100</f>
        <v>107.41388428821</v>
      </c>
    </row>
    <row r="33" spans="1:20" s="93" customFormat="1" ht="58.5" x14ac:dyDescent="0.25">
      <c r="A33" s="91">
        <f t="shared" si="36"/>
        <v>12</v>
      </c>
      <c r="B33" s="67" t="s">
        <v>75</v>
      </c>
      <c r="C33" s="92" t="s">
        <v>74</v>
      </c>
      <c r="D33" s="94">
        <v>1450</v>
      </c>
      <c r="E33" s="94">
        <v>1450</v>
      </c>
      <c r="F33" s="94">
        <f t="shared" si="8"/>
        <v>929.30700000000002</v>
      </c>
      <c r="G33" s="94">
        <v>100.486</v>
      </c>
      <c r="H33" s="94">
        <v>130.56700000000001</v>
      </c>
      <c r="I33" s="94">
        <v>124.53400000000001</v>
      </c>
      <c r="J33" s="94">
        <v>573.72</v>
      </c>
      <c r="K33" s="94">
        <v>910</v>
      </c>
      <c r="L33" s="94">
        <f t="shared" si="4"/>
        <v>19.307000000000016</v>
      </c>
      <c r="M33" s="102">
        <f t="shared" si="37"/>
        <v>102.12164835164836</v>
      </c>
      <c r="N33" s="94">
        <f t="shared" si="9"/>
        <v>483.33333333333331</v>
      </c>
      <c r="O33" s="94">
        <f t="shared" si="5"/>
        <v>445.9736666666667</v>
      </c>
      <c r="P33" s="102">
        <f t="shared" si="32"/>
        <v>192.27041379310344</v>
      </c>
      <c r="Q33" s="102">
        <f t="shared" si="33"/>
        <v>64.090137931034491</v>
      </c>
      <c r="R33" s="94">
        <v>404.2</v>
      </c>
      <c r="S33" s="95">
        <f t="shared" si="7"/>
        <v>525.10699999999997</v>
      </c>
      <c r="T33" s="96">
        <f t="shared" si="38"/>
        <v>229.91266699653639</v>
      </c>
    </row>
    <row r="34" spans="1:20" s="93" customFormat="1" ht="23.25" x14ac:dyDescent="0.25">
      <c r="A34" s="91">
        <f t="shared" si="36"/>
        <v>13</v>
      </c>
      <c r="B34" s="67" t="s">
        <v>100</v>
      </c>
      <c r="C34" s="92" t="s">
        <v>101</v>
      </c>
      <c r="D34" s="94">
        <v>22500</v>
      </c>
      <c r="E34" s="94">
        <v>22500</v>
      </c>
      <c r="F34" s="94">
        <f t="shared" si="8"/>
        <v>9295.3989999999994</v>
      </c>
      <c r="G34" s="94">
        <v>1872.931</v>
      </c>
      <c r="H34" s="94">
        <v>2445.6179999999999</v>
      </c>
      <c r="I34" s="94">
        <v>2937.018</v>
      </c>
      <c r="J34" s="94">
        <v>2039.8320000000001</v>
      </c>
      <c r="K34" s="94">
        <v>8950</v>
      </c>
      <c r="L34" s="94">
        <f t="shared" si="4"/>
        <v>345.39899999999943</v>
      </c>
      <c r="M34" s="102">
        <f t="shared" si="37"/>
        <v>103.8592067039106</v>
      </c>
      <c r="N34" s="94">
        <f t="shared" si="9"/>
        <v>7500</v>
      </c>
      <c r="O34" s="94">
        <f t="shared" si="5"/>
        <v>1795.3989999999994</v>
      </c>
      <c r="P34" s="102">
        <f t="shared" si="32"/>
        <v>123.93865333333332</v>
      </c>
      <c r="Q34" s="102">
        <f t="shared" si="33"/>
        <v>41.312884444444443</v>
      </c>
      <c r="R34" s="94">
        <v>7533.4530000000004</v>
      </c>
      <c r="S34" s="95">
        <f t="shared" si="7"/>
        <v>1761.945999999999</v>
      </c>
      <c r="T34" s="96">
        <f t="shared" si="38"/>
        <v>123.38829219482751</v>
      </c>
    </row>
    <row r="35" spans="1:20" s="93" customFormat="1" ht="58.5" x14ac:dyDescent="0.25">
      <c r="A35" s="91">
        <f>A34+1</f>
        <v>14</v>
      </c>
      <c r="B35" s="67" t="s">
        <v>131</v>
      </c>
      <c r="C35" s="92" t="s">
        <v>130</v>
      </c>
      <c r="D35" s="94">
        <v>1650</v>
      </c>
      <c r="E35" s="94">
        <v>1650</v>
      </c>
      <c r="F35" s="94">
        <f t="shared" si="8"/>
        <v>512.93899999999996</v>
      </c>
      <c r="G35" s="94">
        <v>132.904</v>
      </c>
      <c r="H35" s="94">
        <v>113.39700000000001</v>
      </c>
      <c r="I35" s="94">
        <v>146.02699999999999</v>
      </c>
      <c r="J35" s="94">
        <v>120.611</v>
      </c>
      <c r="K35" s="94">
        <v>475</v>
      </c>
      <c r="L35" s="94">
        <f t="shared" si="4"/>
        <v>37.938999999999965</v>
      </c>
      <c r="M35" s="102">
        <f t="shared" si="37"/>
        <v>107.98715789473682</v>
      </c>
      <c r="N35" s="94">
        <f t="shared" si="9"/>
        <v>550</v>
      </c>
      <c r="O35" s="94">
        <f t="shared" si="5"/>
        <v>-37.061000000000035</v>
      </c>
      <c r="P35" s="102">
        <f t="shared" si="32"/>
        <v>93.261636363636356</v>
      </c>
      <c r="Q35" s="102">
        <f t="shared" si="33"/>
        <v>31.087212121212122</v>
      </c>
      <c r="R35" s="94">
        <v>421.53300000000002</v>
      </c>
      <c r="S35" s="95">
        <f t="shared" si="7"/>
        <v>91.405999999999949</v>
      </c>
      <c r="T35" s="96">
        <f t="shared" si="38"/>
        <v>121.68418605423537</v>
      </c>
    </row>
    <row r="36" spans="1:20" s="93" customFormat="1" ht="78" x14ac:dyDescent="0.25">
      <c r="A36" s="91">
        <f t="shared" si="36"/>
        <v>15</v>
      </c>
      <c r="B36" s="67" t="s">
        <v>122</v>
      </c>
      <c r="C36" s="92" t="s">
        <v>123</v>
      </c>
      <c r="D36" s="94">
        <v>66</v>
      </c>
      <c r="E36" s="94">
        <v>66</v>
      </c>
      <c r="F36" s="94">
        <f t="shared" si="8"/>
        <v>16.366</v>
      </c>
      <c r="G36" s="94">
        <v>2.31</v>
      </c>
      <c r="H36" s="94">
        <v>0.8</v>
      </c>
      <c r="I36" s="94">
        <v>6.4</v>
      </c>
      <c r="J36" s="94">
        <v>6.8559999999999999</v>
      </c>
      <c r="K36" s="94">
        <v>13.5</v>
      </c>
      <c r="L36" s="94">
        <f t="shared" si="4"/>
        <v>2.8659999999999997</v>
      </c>
      <c r="M36" s="102">
        <f t="shared" si="37"/>
        <v>121.22962962962961</v>
      </c>
      <c r="N36" s="94">
        <f t="shared" si="9"/>
        <v>22</v>
      </c>
      <c r="O36" s="94">
        <f t="shared" si="5"/>
        <v>-5.6340000000000003</v>
      </c>
      <c r="P36" s="102">
        <f t="shared" si="32"/>
        <v>74.390909090909091</v>
      </c>
      <c r="Q36" s="102">
        <f t="shared" si="33"/>
        <v>24.796969696969697</v>
      </c>
      <c r="R36" s="94">
        <v>25.936</v>
      </c>
      <c r="S36" s="95">
        <f t="shared" si="7"/>
        <v>-9.57</v>
      </c>
      <c r="T36" s="96">
        <f t="shared" si="38"/>
        <v>63.101480567550894</v>
      </c>
    </row>
    <row r="37" spans="1:20" s="93" customFormat="1" ht="23.25" x14ac:dyDescent="0.25">
      <c r="A37" s="91">
        <f t="shared" si="36"/>
        <v>16</v>
      </c>
      <c r="B37" s="67" t="s">
        <v>77</v>
      </c>
      <c r="C37" s="92" t="s">
        <v>76</v>
      </c>
      <c r="D37" s="94">
        <f>SUM(D38:D41)</f>
        <v>54685</v>
      </c>
      <c r="E37" s="94">
        <f>SUM(E38:E41)</f>
        <v>54685</v>
      </c>
      <c r="F37" s="94">
        <f t="shared" si="8"/>
        <v>15897.885999999999</v>
      </c>
      <c r="G37" s="94">
        <f t="shared" ref="G37:K37" si="39">SUM(G38:G41)</f>
        <v>3851.0230000000001</v>
      </c>
      <c r="H37" s="94">
        <f t="shared" ref="H37:I37" si="40">SUM(H38:H41)</f>
        <v>3682.0390000000002</v>
      </c>
      <c r="I37" s="94">
        <f t="shared" si="40"/>
        <v>4308.1459999999997</v>
      </c>
      <c r="J37" s="94">
        <f t="shared" si="39"/>
        <v>4056.6779999999999</v>
      </c>
      <c r="K37" s="94">
        <f t="shared" si="39"/>
        <v>15736.4</v>
      </c>
      <c r="L37" s="94">
        <f t="shared" si="4"/>
        <v>161.48599999999897</v>
      </c>
      <c r="M37" s="102">
        <f t="shared" si="37"/>
        <v>101.02619404692305</v>
      </c>
      <c r="N37" s="94">
        <f t="shared" si="9"/>
        <v>18228.333333333332</v>
      </c>
      <c r="O37" s="94">
        <f t="shared" si="5"/>
        <v>-2330.4473333333335</v>
      </c>
      <c r="P37" s="102">
        <f t="shared" si="32"/>
        <v>87.215247325592031</v>
      </c>
      <c r="Q37" s="102">
        <f t="shared" si="33"/>
        <v>29.071749108530675</v>
      </c>
      <c r="R37" s="94">
        <f t="shared" ref="R37" si="41">SUM(R38:R41)</f>
        <v>17149.736000000001</v>
      </c>
      <c r="S37" s="95">
        <f t="shared" si="7"/>
        <v>-1251.8500000000022</v>
      </c>
      <c r="T37" s="96">
        <f t="shared" si="38"/>
        <v>92.700470724447285</v>
      </c>
    </row>
    <row r="38" spans="1:20" s="46" customFormat="1" ht="58.5" x14ac:dyDescent="0.25">
      <c r="A38" s="45" t="s">
        <v>178</v>
      </c>
      <c r="B38" s="68" t="s">
        <v>69</v>
      </c>
      <c r="C38" s="112" t="s">
        <v>68</v>
      </c>
      <c r="D38" s="97">
        <v>1500</v>
      </c>
      <c r="E38" s="97">
        <v>1500</v>
      </c>
      <c r="F38" s="97">
        <f t="shared" si="8"/>
        <v>480.83800000000002</v>
      </c>
      <c r="G38" s="97">
        <v>105.012</v>
      </c>
      <c r="H38" s="97">
        <v>147.398</v>
      </c>
      <c r="I38" s="97">
        <v>133.4</v>
      </c>
      <c r="J38" s="97">
        <v>95.028000000000006</v>
      </c>
      <c r="K38" s="97">
        <v>478</v>
      </c>
      <c r="L38" s="97">
        <f t="shared" si="4"/>
        <v>2.8380000000000223</v>
      </c>
      <c r="M38" s="87">
        <f t="shared" si="37"/>
        <v>100.5937238493724</v>
      </c>
      <c r="N38" s="97">
        <f t="shared" si="9"/>
        <v>500</v>
      </c>
      <c r="O38" s="97">
        <f t="shared" si="5"/>
        <v>-19.161999999999978</v>
      </c>
      <c r="P38" s="87">
        <f t="shared" si="32"/>
        <v>96.167600000000007</v>
      </c>
      <c r="Q38" s="87">
        <f t="shared" si="33"/>
        <v>32.055866666666667</v>
      </c>
      <c r="R38" s="97">
        <v>486.68799999999999</v>
      </c>
      <c r="S38" s="64">
        <f t="shared" si="7"/>
        <v>-5.8499999999999659</v>
      </c>
      <c r="T38" s="65">
        <f t="shared" si="38"/>
        <v>98.797997895982647</v>
      </c>
    </row>
    <row r="39" spans="1:20" s="46" customFormat="1" ht="23.25" x14ac:dyDescent="0.25">
      <c r="A39" s="45" t="s">
        <v>179</v>
      </c>
      <c r="B39" s="69" t="s">
        <v>56</v>
      </c>
      <c r="C39" s="39" t="s">
        <v>57</v>
      </c>
      <c r="D39" s="97">
        <v>52000</v>
      </c>
      <c r="E39" s="97">
        <v>52000</v>
      </c>
      <c r="F39" s="97">
        <f t="shared" si="8"/>
        <v>15078.848</v>
      </c>
      <c r="G39" s="97">
        <v>3685.0909999999999</v>
      </c>
      <c r="H39" s="97">
        <v>3425.6010000000001</v>
      </c>
      <c r="I39" s="97">
        <v>4089.7260000000001</v>
      </c>
      <c r="J39" s="97">
        <v>3878.43</v>
      </c>
      <c r="K39" s="97">
        <v>14925</v>
      </c>
      <c r="L39" s="97">
        <f t="shared" si="4"/>
        <v>153.84799999999996</v>
      </c>
      <c r="M39" s="87">
        <f t="shared" si="37"/>
        <v>101.03080737018426</v>
      </c>
      <c r="N39" s="97">
        <f t="shared" si="9"/>
        <v>17333.333333333332</v>
      </c>
      <c r="O39" s="97">
        <f t="shared" ref="O39:O52" si="42">F39-N39</f>
        <v>-2254.4853333333322</v>
      </c>
      <c r="P39" s="87">
        <f t="shared" si="32"/>
        <v>86.993353846153852</v>
      </c>
      <c r="Q39" s="87">
        <f t="shared" si="33"/>
        <v>28.997784615384614</v>
      </c>
      <c r="R39" s="97">
        <v>16240.578</v>
      </c>
      <c r="S39" s="64">
        <f t="shared" ref="S39:S67" si="43">F39-R39</f>
        <v>-1161.7299999999996</v>
      </c>
      <c r="T39" s="65">
        <f t="shared" si="38"/>
        <v>92.846744740242627</v>
      </c>
    </row>
    <row r="40" spans="1:20" s="46" customFormat="1" ht="39" x14ac:dyDescent="0.25">
      <c r="A40" s="45" t="s">
        <v>180</v>
      </c>
      <c r="B40" s="69" t="s">
        <v>73</v>
      </c>
      <c r="C40" s="39" t="s">
        <v>70</v>
      </c>
      <c r="D40" s="97">
        <v>1050</v>
      </c>
      <c r="E40" s="97">
        <v>1050</v>
      </c>
      <c r="F40" s="97">
        <f t="shared" si="8"/>
        <v>306.74</v>
      </c>
      <c r="G40" s="97">
        <v>51.84</v>
      </c>
      <c r="H40" s="97">
        <v>100.86</v>
      </c>
      <c r="I40" s="97">
        <v>78.66</v>
      </c>
      <c r="J40" s="97">
        <v>75.38</v>
      </c>
      <c r="K40" s="97">
        <v>302</v>
      </c>
      <c r="L40" s="97">
        <f t="shared" si="4"/>
        <v>4.7400000000000091</v>
      </c>
      <c r="M40" s="87">
        <f t="shared" si="37"/>
        <v>101.56953642384106</v>
      </c>
      <c r="N40" s="97">
        <f t="shared" si="9"/>
        <v>350</v>
      </c>
      <c r="O40" s="97">
        <f t="shared" si="42"/>
        <v>-43.259999999999991</v>
      </c>
      <c r="P40" s="87">
        <f t="shared" si="32"/>
        <v>87.64</v>
      </c>
      <c r="Q40" s="87">
        <f t="shared" si="33"/>
        <v>29.213333333333335</v>
      </c>
      <c r="R40" s="97">
        <v>376.03999999999996</v>
      </c>
      <c r="S40" s="64">
        <f t="shared" si="43"/>
        <v>-69.299999999999955</v>
      </c>
      <c r="T40" s="65">
        <f t="shared" si="38"/>
        <v>81.571109456440809</v>
      </c>
    </row>
    <row r="41" spans="1:20" s="46" customFormat="1" ht="117" x14ac:dyDescent="0.25">
      <c r="A41" s="45" t="s">
        <v>181</v>
      </c>
      <c r="B41" s="70" t="s">
        <v>72</v>
      </c>
      <c r="C41" s="39" t="s">
        <v>71</v>
      </c>
      <c r="D41" s="97">
        <v>135</v>
      </c>
      <c r="E41" s="97">
        <v>135</v>
      </c>
      <c r="F41" s="97">
        <f t="shared" si="8"/>
        <v>31.459999999999997</v>
      </c>
      <c r="G41" s="97">
        <v>9.08</v>
      </c>
      <c r="H41" s="97">
        <v>8.18</v>
      </c>
      <c r="I41" s="97">
        <v>6.36</v>
      </c>
      <c r="J41" s="97">
        <v>7.84</v>
      </c>
      <c r="K41" s="97">
        <v>31.4</v>
      </c>
      <c r="L41" s="97">
        <f t="shared" si="4"/>
        <v>5.9999999999998721E-2</v>
      </c>
      <c r="M41" s="87">
        <f t="shared" si="37"/>
        <v>100.19108280254775</v>
      </c>
      <c r="N41" s="97">
        <f t="shared" si="9"/>
        <v>45</v>
      </c>
      <c r="O41" s="97">
        <f t="shared" si="42"/>
        <v>-13.540000000000003</v>
      </c>
      <c r="P41" s="87">
        <f t="shared" si="32"/>
        <v>69.911111111111097</v>
      </c>
      <c r="Q41" s="87">
        <f t="shared" si="33"/>
        <v>23.3037037037037</v>
      </c>
      <c r="R41" s="97">
        <v>46.43</v>
      </c>
      <c r="S41" s="64">
        <f t="shared" si="43"/>
        <v>-14.970000000000002</v>
      </c>
      <c r="T41" s="65">
        <f t="shared" si="38"/>
        <v>67.757915141072573</v>
      </c>
    </row>
    <row r="42" spans="1:20" s="93" customFormat="1" ht="39" x14ac:dyDescent="0.25">
      <c r="A42" s="91">
        <v>17</v>
      </c>
      <c r="B42" s="101" t="s">
        <v>156</v>
      </c>
      <c r="C42" s="92" t="s">
        <v>157</v>
      </c>
      <c r="D42" s="94">
        <v>7035</v>
      </c>
      <c r="E42" s="94">
        <v>7035</v>
      </c>
      <c r="F42" s="94">
        <f t="shared" si="8"/>
        <v>0</v>
      </c>
      <c r="G42" s="94">
        <v>0</v>
      </c>
      <c r="H42" s="94">
        <v>0</v>
      </c>
      <c r="I42" s="94">
        <v>0</v>
      </c>
      <c r="J42" s="94"/>
      <c r="K42" s="94">
        <v>0</v>
      </c>
      <c r="L42" s="94"/>
      <c r="M42" s="102"/>
      <c r="N42" s="94">
        <f t="shared" si="9"/>
        <v>2345</v>
      </c>
      <c r="O42" s="94">
        <f t="shared" si="42"/>
        <v>-2345</v>
      </c>
      <c r="P42" s="102">
        <f t="shared" si="32"/>
        <v>0</v>
      </c>
      <c r="Q42" s="102">
        <f t="shared" si="33"/>
        <v>0</v>
      </c>
      <c r="R42" s="94"/>
      <c r="S42" s="95">
        <f t="shared" si="43"/>
        <v>0</v>
      </c>
      <c r="T42" s="96"/>
    </row>
    <row r="43" spans="1:20" s="93" customFormat="1" ht="58.5" x14ac:dyDescent="0.25">
      <c r="A43" s="91">
        <v>18</v>
      </c>
      <c r="B43" s="101" t="s">
        <v>35</v>
      </c>
      <c r="C43" s="92" t="s">
        <v>19</v>
      </c>
      <c r="D43" s="94">
        <v>14000</v>
      </c>
      <c r="E43" s="94">
        <v>14000</v>
      </c>
      <c r="F43" s="94">
        <f t="shared" si="8"/>
        <v>5760.7190000000001</v>
      </c>
      <c r="G43" s="94">
        <v>1098.663</v>
      </c>
      <c r="H43" s="94">
        <v>1187.5920000000001</v>
      </c>
      <c r="I43" s="94">
        <v>1672.4680000000001</v>
      </c>
      <c r="J43" s="94">
        <v>1801.9960000000001</v>
      </c>
      <c r="K43" s="94">
        <v>5755</v>
      </c>
      <c r="L43" s="94">
        <f t="shared" ref="L43:L53" si="44">F43-K43</f>
        <v>5.7190000000000509</v>
      </c>
      <c r="M43" s="102">
        <f>F43/K43*100</f>
        <v>100.09937445699393</v>
      </c>
      <c r="N43" s="94">
        <f t="shared" si="9"/>
        <v>4666.666666666667</v>
      </c>
      <c r="O43" s="94">
        <f t="shared" si="42"/>
        <v>1094.0523333333331</v>
      </c>
      <c r="P43" s="102">
        <f t="shared" si="32"/>
        <v>123.44397857142857</v>
      </c>
      <c r="Q43" s="102">
        <f t="shared" si="33"/>
        <v>41.147992857142853</v>
      </c>
      <c r="R43" s="94">
        <v>3785.7799999999997</v>
      </c>
      <c r="S43" s="95">
        <f t="shared" si="43"/>
        <v>1974.9390000000003</v>
      </c>
      <c r="T43" s="96">
        <f>F43/R43*100</f>
        <v>152.16729445451136</v>
      </c>
    </row>
    <row r="44" spans="1:20" s="93" customFormat="1" ht="23.25" x14ac:dyDescent="0.25">
      <c r="A44" s="91">
        <f t="shared" ref="A44:A50" si="45">A43+1</f>
        <v>19</v>
      </c>
      <c r="B44" s="47" t="s">
        <v>51</v>
      </c>
      <c r="C44" s="92" t="s">
        <v>15</v>
      </c>
      <c r="D44" s="94">
        <v>675.02</v>
      </c>
      <c r="E44" s="94">
        <v>675.02</v>
      </c>
      <c r="F44" s="94">
        <f t="shared" si="8"/>
        <v>186.00400000000002</v>
      </c>
      <c r="G44" s="94">
        <v>11.548</v>
      </c>
      <c r="H44" s="94">
        <v>67.17</v>
      </c>
      <c r="I44" s="94">
        <v>41.317999999999998</v>
      </c>
      <c r="J44" s="94">
        <v>65.968000000000004</v>
      </c>
      <c r="K44" s="94">
        <v>183.8</v>
      </c>
      <c r="L44" s="94">
        <f t="shared" si="44"/>
        <v>2.2040000000000077</v>
      </c>
      <c r="M44" s="102">
        <f>F44/K44*100</f>
        <v>101.19912948857454</v>
      </c>
      <c r="N44" s="94">
        <f t="shared" si="9"/>
        <v>225.00666666666666</v>
      </c>
      <c r="O44" s="94">
        <f t="shared" si="42"/>
        <v>-39.002666666666642</v>
      </c>
      <c r="P44" s="102">
        <f t="shared" si="32"/>
        <v>82.665995081627216</v>
      </c>
      <c r="Q44" s="102">
        <f t="shared" si="33"/>
        <v>27.55533169387574</v>
      </c>
      <c r="R44" s="94">
        <v>409.149</v>
      </c>
      <c r="S44" s="95">
        <f t="shared" si="43"/>
        <v>-223.14499999999998</v>
      </c>
      <c r="T44" s="96">
        <f>F44/R44*100</f>
        <v>45.461188955612755</v>
      </c>
    </row>
    <row r="45" spans="1:20" s="93" customFormat="1" ht="97.5" x14ac:dyDescent="0.25">
      <c r="A45" s="91">
        <f t="shared" si="45"/>
        <v>20</v>
      </c>
      <c r="B45" s="47" t="s">
        <v>88</v>
      </c>
      <c r="C45" s="92" t="s">
        <v>87</v>
      </c>
      <c r="D45" s="94">
        <v>43</v>
      </c>
      <c r="E45" s="94">
        <v>43</v>
      </c>
      <c r="F45" s="94">
        <f t="shared" si="8"/>
        <v>11.173999999999999</v>
      </c>
      <c r="G45" s="94">
        <v>0</v>
      </c>
      <c r="H45" s="94">
        <v>9.6519999999999992</v>
      </c>
      <c r="I45" s="94">
        <v>0.69499999999999995</v>
      </c>
      <c r="J45" s="94">
        <v>0.82699999999999996</v>
      </c>
      <c r="K45" s="94">
        <v>10.3</v>
      </c>
      <c r="L45" s="94">
        <f t="shared" si="44"/>
        <v>0.87399999999999878</v>
      </c>
      <c r="M45" s="102">
        <f>F45/K45*100</f>
        <v>108.48543689320387</v>
      </c>
      <c r="N45" s="94">
        <f t="shared" si="9"/>
        <v>14.333333333333334</v>
      </c>
      <c r="O45" s="94">
        <f t="shared" si="42"/>
        <v>-3.1593333333333344</v>
      </c>
      <c r="P45" s="102">
        <f t="shared" si="32"/>
        <v>77.958139534883713</v>
      </c>
      <c r="Q45" s="102">
        <f t="shared" si="33"/>
        <v>25.986046511627908</v>
      </c>
      <c r="R45" s="94">
        <v>6.8310000000000004</v>
      </c>
      <c r="S45" s="95">
        <f t="shared" si="43"/>
        <v>4.3429999999999991</v>
      </c>
      <c r="T45" s="96">
        <f>F45/R45*100</f>
        <v>163.57780705606791</v>
      </c>
    </row>
    <row r="46" spans="1:20" s="93" customFormat="1" ht="39" x14ac:dyDescent="0.25">
      <c r="A46" s="91">
        <f t="shared" si="45"/>
        <v>21</v>
      </c>
      <c r="B46" s="57" t="s">
        <v>58</v>
      </c>
      <c r="C46" s="27" t="s">
        <v>59</v>
      </c>
      <c r="D46" s="94">
        <v>500</v>
      </c>
      <c r="E46" s="94">
        <v>500</v>
      </c>
      <c r="F46" s="94">
        <f t="shared" si="8"/>
        <v>0</v>
      </c>
      <c r="G46" s="94">
        <v>0</v>
      </c>
      <c r="H46" s="94"/>
      <c r="I46" s="94">
        <v>0</v>
      </c>
      <c r="J46" s="94"/>
      <c r="K46" s="94">
        <v>0</v>
      </c>
      <c r="L46" s="94">
        <f t="shared" si="44"/>
        <v>0</v>
      </c>
      <c r="M46" s="102"/>
      <c r="N46" s="94">
        <f t="shared" si="9"/>
        <v>166.66666666666666</v>
      </c>
      <c r="O46" s="94">
        <f t="shared" si="42"/>
        <v>-166.66666666666666</v>
      </c>
      <c r="P46" s="102">
        <f t="shared" si="32"/>
        <v>0</v>
      </c>
      <c r="Q46" s="102">
        <f t="shared" si="33"/>
        <v>0</v>
      </c>
      <c r="R46" s="94">
        <v>0</v>
      </c>
      <c r="S46" s="95">
        <f t="shared" si="43"/>
        <v>0</v>
      </c>
      <c r="T46" s="96"/>
    </row>
    <row r="47" spans="1:20" s="93" customFormat="1" ht="23.25" x14ac:dyDescent="0.25">
      <c r="A47" s="91">
        <f t="shared" si="45"/>
        <v>22</v>
      </c>
      <c r="B47" s="47" t="s">
        <v>8</v>
      </c>
      <c r="C47" s="92" t="s">
        <v>20</v>
      </c>
      <c r="D47" s="94">
        <v>1700</v>
      </c>
      <c r="E47" s="94">
        <v>2388</v>
      </c>
      <c r="F47" s="94">
        <f t="shared" si="8"/>
        <v>4467.1149999999998</v>
      </c>
      <c r="G47" s="94">
        <v>1821.1769999999999</v>
      </c>
      <c r="H47" s="94">
        <v>567.76099999999997</v>
      </c>
      <c r="I47" s="94">
        <v>735.09400000000005</v>
      </c>
      <c r="J47" s="94">
        <v>1343.0830000000001</v>
      </c>
      <c r="K47" s="94">
        <v>2148.9349999999999</v>
      </c>
      <c r="L47" s="94">
        <f t="shared" si="44"/>
        <v>2318.1799999999998</v>
      </c>
      <c r="M47" s="102">
        <f>F47/K47*100</f>
        <v>207.87576171452372</v>
      </c>
      <c r="N47" s="94">
        <f t="shared" si="9"/>
        <v>796</v>
      </c>
      <c r="O47" s="94">
        <f t="shared" si="42"/>
        <v>3671.1149999999998</v>
      </c>
      <c r="P47" s="102">
        <f t="shared" si="32"/>
        <v>561.19535175879389</v>
      </c>
      <c r="Q47" s="102">
        <f t="shared" si="33"/>
        <v>187.06511725293132</v>
      </c>
      <c r="R47" s="94">
        <v>3216.1769999999997</v>
      </c>
      <c r="S47" s="95">
        <f t="shared" si="43"/>
        <v>1250.9380000000001</v>
      </c>
      <c r="T47" s="96">
        <f>F47/R47*100</f>
        <v>138.89518518414877</v>
      </c>
    </row>
    <row r="48" spans="1:20" s="93" customFormat="1" ht="156" x14ac:dyDescent="0.25">
      <c r="A48" s="91">
        <f t="shared" si="45"/>
        <v>23</v>
      </c>
      <c r="B48" s="47" t="s">
        <v>50</v>
      </c>
      <c r="C48" s="92" t="s">
        <v>47</v>
      </c>
      <c r="D48" s="94">
        <v>2500</v>
      </c>
      <c r="E48" s="94">
        <v>2500</v>
      </c>
      <c r="F48" s="94">
        <f t="shared" si="8"/>
        <v>459.92999999999995</v>
      </c>
      <c r="G48" s="94">
        <v>69.647000000000006</v>
      </c>
      <c r="H48" s="94">
        <v>102.447</v>
      </c>
      <c r="I48" s="94">
        <v>78.858999999999995</v>
      </c>
      <c r="J48" s="94">
        <v>208.977</v>
      </c>
      <c r="K48" s="94">
        <v>450</v>
      </c>
      <c r="L48" s="94">
        <f t="shared" si="44"/>
        <v>9.92999999999995</v>
      </c>
      <c r="M48" s="102">
        <f>F48/K48*100</f>
        <v>102.20666666666665</v>
      </c>
      <c r="N48" s="94">
        <f t="shared" si="9"/>
        <v>833.33333333333337</v>
      </c>
      <c r="O48" s="94">
        <f t="shared" si="42"/>
        <v>-373.40333333333342</v>
      </c>
      <c r="P48" s="102">
        <f t="shared" si="32"/>
        <v>55.191599999999994</v>
      </c>
      <c r="Q48" s="102">
        <f t="shared" si="33"/>
        <v>18.397199999999998</v>
      </c>
      <c r="R48" s="94">
        <v>1374.6990000000001</v>
      </c>
      <c r="S48" s="95">
        <f t="shared" si="43"/>
        <v>-914.76900000000012</v>
      </c>
      <c r="T48" s="96">
        <f>F48/R48*100</f>
        <v>33.456778538429134</v>
      </c>
    </row>
    <row r="49" spans="1:20" s="93" customFormat="1" ht="78" x14ac:dyDescent="0.25">
      <c r="A49" s="91">
        <f t="shared" si="45"/>
        <v>24</v>
      </c>
      <c r="B49" s="47" t="s">
        <v>114</v>
      </c>
      <c r="C49" s="92" t="s">
        <v>113</v>
      </c>
      <c r="D49" s="94">
        <v>8.5</v>
      </c>
      <c r="E49" s="94">
        <v>76.165000000000006</v>
      </c>
      <c r="F49" s="94">
        <f t="shared" si="8"/>
        <v>85.634999999999991</v>
      </c>
      <c r="G49" s="94">
        <v>0.64500000000000002</v>
      </c>
      <c r="H49" s="94">
        <v>75.531999999999996</v>
      </c>
      <c r="I49" s="94">
        <v>0</v>
      </c>
      <c r="J49" s="94">
        <v>9.4580000000000002</v>
      </c>
      <c r="K49" s="94">
        <v>76.165000000000006</v>
      </c>
      <c r="L49" s="94">
        <f t="shared" si="44"/>
        <v>9.4699999999999847</v>
      </c>
      <c r="M49" s="102">
        <f>F49/K49*100</f>
        <v>112.43353246241709</v>
      </c>
      <c r="N49" s="94">
        <f t="shared" si="9"/>
        <v>25.388333333333335</v>
      </c>
      <c r="O49" s="94">
        <f t="shared" si="42"/>
        <v>60.246666666666655</v>
      </c>
      <c r="P49" s="102">
        <f t="shared" si="32"/>
        <v>337.30059738725129</v>
      </c>
      <c r="Q49" s="102">
        <f t="shared" si="33"/>
        <v>112.43353246241709</v>
      </c>
      <c r="R49" s="94">
        <v>0</v>
      </c>
      <c r="S49" s="95">
        <f t="shared" si="43"/>
        <v>85.634999999999991</v>
      </c>
      <c r="T49" s="96"/>
    </row>
    <row r="50" spans="1:20" s="93" customFormat="1" ht="39" x14ac:dyDescent="0.25">
      <c r="A50" s="91">
        <f t="shared" si="45"/>
        <v>25</v>
      </c>
      <c r="B50" s="47" t="s">
        <v>79</v>
      </c>
      <c r="C50" s="92" t="s">
        <v>78</v>
      </c>
      <c r="D50" s="94">
        <v>0.1</v>
      </c>
      <c r="E50" s="94">
        <v>0.1</v>
      </c>
      <c r="F50" s="94">
        <f t="shared" si="8"/>
        <v>0</v>
      </c>
      <c r="G50" s="94">
        <v>0</v>
      </c>
      <c r="H50" s="94"/>
      <c r="I50" s="94">
        <v>0</v>
      </c>
      <c r="J50" s="94"/>
      <c r="K50" s="94">
        <v>0</v>
      </c>
      <c r="L50" s="94">
        <f t="shared" si="44"/>
        <v>0</v>
      </c>
      <c r="M50" s="102"/>
      <c r="N50" s="94">
        <f t="shared" si="9"/>
        <v>3.3333333333333333E-2</v>
      </c>
      <c r="O50" s="94">
        <f t="shared" si="42"/>
        <v>-3.3333333333333333E-2</v>
      </c>
      <c r="P50" s="102">
        <f t="shared" si="32"/>
        <v>0</v>
      </c>
      <c r="Q50" s="102">
        <f t="shared" si="33"/>
        <v>0</v>
      </c>
      <c r="R50" s="94">
        <v>0</v>
      </c>
      <c r="S50" s="95">
        <f t="shared" si="43"/>
        <v>0</v>
      </c>
      <c r="T50" s="96"/>
    </row>
    <row r="51" spans="1:20" s="133" customFormat="1" ht="30" customHeight="1" x14ac:dyDescent="0.3">
      <c r="A51" s="130" t="s">
        <v>146</v>
      </c>
      <c r="B51" s="130"/>
      <c r="C51" s="130"/>
      <c r="D51" s="131">
        <f>D7+D8+D9+D14+D22+D28+D29+D30+D31+D32+D33+D34+D37+D43+D44+D45+D46+D47+D48+D50+D49+D36+D35+D42</f>
        <v>6249303.0779999988</v>
      </c>
      <c r="E51" s="131">
        <f>E7+E8+E9+E14+E22+E28+E29+E30+E31+E32+E33+E34+E37+E43+E44+E45+E46+E47+E48+E50+E49+E36+E35+E42</f>
        <v>6325457.7889999989</v>
      </c>
      <c r="F51" s="131">
        <f t="shared" si="8"/>
        <v>2099952.7970000003</v>
      </c>
      <c r="G51" s="131">
        <f>G7+G8+G9+G14+G22+G28+G29+G30+G31+G32+G33+G34+G37+G43+G44+G45+G46+G47+G48+G50+G49+G36+G35+G21</f>
        <v>508078.70500000002</v>
      </c>
      <c r="H51" s="131">
        <f>H7+H8+H9+H14+H22+H28+H29+H30+H31+H32+H33+H34+H37+H43+H44+H45+H46+H47+H48+H50+H49+H36+H35+H21</f>
        <v>539626.52300000016</v>
      </c>
      <c r="I51" s="131">
        <f>I7+I8+I9+I14+I22+I28+I29+I30+I31+I32+I33+I34+I37+I43+I44+I45+I46+I47+I48+I50+I49+I36+I35+I21</f>
        <v>467582.87800000003</v>
      </c>
      <c r="J51" s="131">
        <f>J7+J8+J9+J14+J22+J28+J29+J30+J31+J32+J33+J34+J37+J43+J44+J45+J46+J47+J48+J50+J49+J36+J35+J21</f>
        <v>584664.69099999999</v>
      </c>
      <c r="K51" s="131">
        <f>K7+K8+K9+K14+K22+K28+K29+K30+K31+K32+K33+K34+K37+K43+K44+K45+K46+K47+K48+K50+K49+K36+K35</f>
        <v>1972018.6</v>
      </c>
      <c r="L51" s="131">
        <f t="shared" si="44"/>
        <v>127934.19700000016</v>
      </c>
      <c r="M51" s="132">
        <f>F51/K51*100</f>
        <v>106.48747415465553</v>
      </c>
      <c r="N51" s="131">
        <f>N7+N8+N9+N14+N22+N28+N29+N30+N31+N32+N33+N34+N37+N43+N44+N45+N46+N47+N48+N50+N49+N36+N35+N21+N42</f>
        <v>2108485.9296666668</v>
      </c>
      <c r="O51" s="131">
        <f t="shared" si="42"/>
        <v>-8533.1326666665263</v>
      </c>
      <c r="P51" s="132">
        <f t="shared" si="32"/>
        <v>99.595295726350159</v>
      </c>
      <c r="Q51" s="132">
        <f t="shared" si="33"/>
        <v>33.198431908783391</v>
      </c>
      <c r="R51" s="131">
        <f>R7+R8+R9+R14+R22+R28+R29+R30+R31+R32+R33+R34+R37+R43+R44+R45+R46+R47+R48+R50+R49+R36+R35+R21</f>
        <v>1731117.4470000004</v>
      </c>
      <c r="S51" s="48">
        <f t="shared" si="43"/>
        <v>368835.34999999986</v>
      </c>
      <c r="T51" s="49">
        <f>F51/R51*100</f>
        <v>121.30620026036858</v>
      </c>
    </row>
    <row r="52" spans="1:20" s="8" customFormat="1" ht="23.25" x14ac:dyDescent="0.25">
      <c r="A52" s="20">
        <v>1</v>
      </c>
      <c r="B52" s="35" t="s">
        <v>133</v>
      </c>
      <c r="C52" s="21" t="s">
        <v>52</v>
      </c>
      <c r="D52" s="98">
        <v>599998.4</v>
      </c>
      <c r="E52" s="98">
        <v>599998.4</v>
      </c>
      <c r="F52" s="94">
        <f t="shared" si="8"/>
        <v>274559.2</v>
      </c>
      <c r="G52" s="94">
        <v>68639.8</v>
      </c>
      <c r="H52" s="94">
        <v>68639.8</v>
      </c>
      <c r="I52" s="94">
        <v>68639.8</v>
      </c>
      <c r="J52" s="94">
        <v>68639.8</v>
      </c>
      <c r="K52" s="94">
        <v>274559.2</v>
      </c>
      <c r="L52" s="94">
        <f t="shared" si="44"/>
        <v>0</v>
      </c>
      <c r="M52" s="102">
        <f>F52/K52*100</f>
        <v>100</v>
      </c>
      <c r="N52" s="94">
        <f>K52</f>
        <v>274559.2</v>
      </c>
      <c r="O52" s="94">
        <f t="shared" si="42"/>
        <v>0</v>
      </c>
      <c r="P52" s="102">
        <f t="shared" si="32"/>
        <v>100</v>
      </c>
      <c r="Q52" s="102">
        <f>F52/E52*100</f>
        <v>45.759988693303185</v>
      </c>
      <c r="R52" s="94">
        <v>273375.5</v>
      </c>
      <c r="S52" s="95">
        <f t="shared" si="43"/>
        <v>1183.7000000000116</v>
      </c>
      <c r="T52" s="96">
        <f>F52/R52*100</f>
        <v>100.43299417833713</v>
      </c>
    </row>
    <row r="53" spans="1:20" s="8" customFormat="1" ht="43.5" customHeight="1" x14ac:dyDescent="0.25">
      <c r="A53" s="20">
        <f>A52+1</f>
        <v>2</v>
      </c>
      <c r="B53" s="35" t="s">
        <v>159</v>
      </c>
      <c r="C53" s="21" t="s">
        <v>158</v>
      </c>
      <c r="D53" s="98"/>
      <c r="E53" s="98">
        <v>3529.8</v>
      </c>
      <c r="F53" s="94">
        <f t="shared" si="8"/>
        <v>1412</v>
      </c>
      <c r="G53" s="94">
        <v>353</v>
      </c>
      <c r="H53" s="94">
        <v>353</v>
      </c>
      <c r="I53" s="94">
        <v>353</v>
      </c>
      <c r="J53" s="94">
        <v>353</v>
      </c>
      <c r="K53" s="94">
        <v>1412</v>
      </c>
      <c r="L53" s="94">
        <f t="shared" si="44"/>
        <v>0</v>
      </c>
      <c r="M53" s="102">
        <f>F53/K53*100</f>
        <v>100</v>
      </c>
      <c r="N53" s="94">
        <f>K53</f>
        <v>1412</v>
      </c>
      <c r="O53" s="94">
        <f t="shared" ref="O53:O59" si="46">F53-N53</f>
        <v>0</v>
      </c>
      <c r="P53" s="102">
        <f t="shared" ref="P53:P59" si="47">F53/N53*100</f>
        <v>100</v>
      </c>
      <c r="Q53" s="102">
        <f t="shared" si="33"/>
        <v>40.002266417360758</v>
      </c>
      <c r="R53" s="94"/>
      <c r="S53" s="95">
        <f t="shared" si="43"/>
        <v>1412</v>
      </c>
      <c r="T53" s="96"/>
    </row>
    <row r="54" spans="1:20" s="8" customFormat="1" ht="78" x14ac:dyDescent="0.25">
      <c r="A54" s="20">
        <f t="shared" ref="A54:A60" si="48">A53+1</f>
        <v>3</v>
      </c>
      <c r="B54" s="35" t="s">
        <v>164</v>
      </c>
      <c r="C54" s="21" t="s">
        <v>163</v>
      </c>
      <c r="D54" s="98"/>
      <c r="E54" s="98">
        <v>25364.7</v>
      </c>
      <c r="F54" s="94">
        <f t="shared" si="8"/>
        <v>0</v>
      </c>
      <c r="G54" s="94"/>
      <c r="H54" s="94"/>
      <c r="I54" s="94"/>
      <c r="J54" s="94"/>
      <c r="K54" s="94"/>
      <c r="L54" s="94"/>
      <c r="M54" s="102"/>
      <c r="N54" s="94">
        <f t="shared" ref="N54:N60" si="49">K54</f>
        <v>0</v>
      </c>
      <c r="O54" s="94">
        <f t="shared" si="46"/>
        <v>0</v>
      </c>
      <c r="P54" s="102"/>
      <c r="Q54" s="102">
        <f t="shared" si="33"/>
        <v>0</v>
      </c>
      <c r="R54" s="94"/>
      <c r="S54" s="95">
        <f t="shared" si="43"/>
        <v>0</v>
      </c>
      <c r="T54" s="96"/>
    </row>
    <row r="55" spans="1:20" s="8" customFormat="1" ht="45.75" customHeight="1" x14ac:dyDescent="0.25">
      <c r="A55" s="20">
        <f t="shared" si="48"/>
        <v>4</v>
      </c>
      <c r="B55" s="35" t="s">
        <v>161</v>
      </c>
      <c r="C55" s="21" t="s">
        <v>160</v>
      </c>
      <c r="D55" s="98"/>
      <c r="E55" s="98">
        <v>37282</v>
      </c>
      <c r="F55" s="94">
        <f t="shared" si="8"/>
        <v>24850.799999999999</v>
      </c>
      <c r="G55" s="94">
        <v>6048.4</v>
      </c>
      <c r="H55" s="94">
        <v>6377</v>
      </c>
      <c r="I55" s="94">
        <v>6212.7</v>
      </c>
      <c r="J55" s="94">
        <v>6212.7</v>
      </c>
      <c r="K55" s="94">
        <v>24850.799999999999</v>
      </c>
      <c r="L55" s="94">
        <f>F55-K55</f>
        <v>0</v>
      </c>
      <c r="M55" s="102">
        <f>F55/K55*100</f>
        <v>100</v>
      </c>
      <c r="N55" s="94">
        <f t="shared" si="49"/>
        <v>24850.799999999999</v>
      </c>
      <c r="O55" s="94">
        <f t="shared" si="46"/>
        <v>0</v>
      </c>
      <c r="P55" s="102">
        <f t="shared" si="47"/>
        <v>100</v>
      </c>
      <c r="Q55" s="102">
        <f t="shared" si="33"/>
        <v>66.656295263129664</v>
      </c>
      <c r="R55" s="94"/>
      <c r="S55" s="95">
        <f t="shared" si="43"/>
        <v>24850.799999999999</v>
      </c>
      <c r="T55" s="96"/>
    </row>
    <row r="56" spans="1:20" s="8" customFormat="1" ht="23.25" x14ac:dyDescent="0.25">
      <c r="A56" s="20">
        <f t="shared" si="48"/>
        <v>5</v>
      </c>
      <c r="B56" s="35" t="s">
        <v>165</v>
      </c>
      <c r="C56" s="21" t="s">
        <v>166</v>
      </c>
      <c r="D56" s="98"/>
      <c r="E56" s="98">
        <v>1004.4589999999999</v>
      </c>
      <c r="F56" s="94">
        <f t="shared" si="8"/>
        <v>1004.4590000000001</v>
      </c>
      <c r="G56" s="94"/>
      <c r="H56" s="94"/>
      <c r="I56" s="94">
        <v>337.25700000000001</v>
      </c>
      <c r="J56" s="94">
        <v>667.202</v>
      </c>
      <c r="K56" s="94">
        <v>1004.4589999999999</v>
      </c>
      <c r="L56" s="94">
        <f>F56-K56</f>
        <v>0</v>
      </c>
      <c r="M56" s="102">
        <f>F56/K56*100</f>
        <v>100.00000000000003</v>
      </c>
      <c r="N56" s="94">
        <f t="shared" si="49"/>
        <v>1004.4589999999999</v>
      </c>
      <c r="O56" s="94">
        <f t="shared" si="46"/>
        <v>0</v>
      </c>
      <c r="P56" s="102">
        <f t="shared" si="47"/>
        <v>100.00000000000003</v>
      </c>
      <c r="Q56" s="102">
        <f t="shared" ref="Q56" si="50">F56/E56*100</f>
        <v>100.00000000000003</v>
      </c>
      <c r="R56" s="94">
        <v>2126.0950000000003</v>
      </c>
      <c r="S56" s="95">
        <f t="shared" si="43"/>
        <v>-1121.6360000000002</v>
      </c>
      <c r="T56" s="96"/>
    </row>
    <row r="57" spans="1:20" s="8" customFormat="1" ht="39" x14ac:dyDescent="0.25">
      <c r="A57" s="20">
        <f t="shared" si="48"/>
        <v>6</v>
      </c>
      <c r="B57" s="80" t="s">
        <v>134</v>
      </c>
      <c r="C57" s="71" t="s">
        <v>110</v>
      </c>
      <c r="D57" s="98">
        <v>18676.11</v>
      </c>
      <c r="E57" s="98">
        <v>18676.11</v>
      </c>
      <c r="F57" s="94">
        <f t="shared" si="8"/>
        <v>8546.1080000000002</v>
      </c>
      <c r="G57" s="94">
        <v>2136.527</v>
      </c>
      <c r="H57" s="94">
        <v>2136.527</v>
      </c>
      <c r="I57" s="94">
        <v>2136.527</v>
      </c>
      <c r="J57" s="94">
        <v>2136.527</v>
      </c>
      <c r="K57" s="94">
        <v>8546.1080000000002</v>
      </c>
      <c r="L57" s="94">
        <f t="shared" ref="L57:L67" si="51">F57-K57</f>
        <v>0</v>
      </c>
      <c r="M57" s="102">
        <f t="shared" ref="M57:M60" si="52">F57/K57*100</f>
        <v>100</v>
      </c>
      <c r="N57" s="94">
        <f t="shared" si="49"/>
        <v>8546.1080000000002</v>
      </c>
      <c r="O57" s="94">
        <f t="shared" si="46"/>
        <v>0</v>
      </c>
      <c r="P57" s="102">
        <f t="shared" si="47"/>
        <v>100</v>
      </c>
      <c r="Q57" s="102">
        <f t="shared" ref="Q57:Q63" si="53">F57/E57*100</f>
        <v>45.759571987956804</v>
      </c>
      <c r="R57" s="94">
        <v>7287.6799999999994</v>
      </c>
      <c r="S57" s="95">
        <f t="shared" si="43"/>
        <v>1258.4280000000008</v>
      </c>
      <c r="T57" s="96">
        <f>F57/R57*100</f>
        <v>117.26788223412666</v>
      </c>
    </row>
    <row r="58" spans="1:20" s="8" customFormat="1" ht="78" x14ac:dyDescent="0.25">
      <c r="A58" s="20">
        <f t="shared" si="48"/>
        <v>7</v>
      </c>
      <c r="B58" s="80" t="s">
        <v>193</v>
      </c>
      <c r="C58" s="71" t="s">
        <v>194</v>
      </c>
      <c r="D58" s="98"/>
      <c r="E58" s="98">
        <v>79.055999999999997</v>
      </c>
      <c r="F58" s="94">
        <f t="shared" si="8"/>
        <v>8.7840000000000007</v>
      </c>
      <c r="G58" s="94"/>
      <c r="H58" s="94"/>
      <c r="I58" s="94"/>
      <c r="J58" s="94">
        <v>8.7840000000000007</v>
      </c>
      <c r="K58" s="94">
        <v>8.7840000000000007</v>
      </c>
      <c r="L58" s="94">
        <f t="shared" ref="L58" si="54">F58-K58</f>
        <v>0</v>
      </c>
      <c r="M58" s="102">
        <f t="shared" ref="M58" si="55">F58/K58*100</f>
        <v>100</v>
      </c>
      <c r="N58" s="94">
        <f t="shared" si="49"/>
        <v>8.7840000000000007</v>
      </c>
      <c r="O58" s="94">
        <f t="shared" si="46"/>
        <v>0</v>
      </c>
      <c r="P58" s="102">
        <f t="shared" si="47"/>
        <v>100</v>
      </c>
      <c r="Q58" s="102"/>
      <c r="R58" s="94">
        <v>20.788</v>
      </c>
      <c r="S58" s="95">
        <f t="shared" ref="S58" si="56">F58-R58</f>
        <v>-12.004</v>
      </c>
      <c r="T58" s="96">
        <f>F58/R58*100</f>
        <v>42.255147200307874</v>
      </c>
    </row>
    <row r="59" spans="1:20" s="8" customFormat="1" ht="97.5" x14ac:dyDescent="0.25">
      <c r="A59" s="20">
        <f t="shared" si="48"/>
        <v>8</v>
      </c>
      <c r="B59" s="80" t="s">
        <v>171</v>
      </c>
      <c r="C59" s="71">
        <v>41059300</v>
      </c>
      <c r="D59" s="98"/>
      <c r="E59" s="98">
        <v>3095.0160000000001</v>
      </c>
      <c r="F59" s="94">
        <f t="shared" si="8"/>
        <v>1547.508</v>
      </c>
      <c r="G59" s="94">
        <v>0</v>
      </c>
      <c r="H59" s="94">
        <v>773.75400000000002</v>
      </c>
      <c r="I59" s="94">
        <v>386.87700000000001</v>
      </c>
      <c r="J59" s="94">
        <v>386.87700000000001</v>
      </c>
      <c r="K59" s="94">
        <v>1547.508</v>
      </c>
      <c r="L59" s="94">
        <f t="shared" si="51"/>
        <v>0</v>
      </c>
      <c r="M59" s="102">
        <f t="shared" si="52"/>
        <v>100</v>
      </c>
      <c r="N59" s="94">
        <f t="shared" si="49"/>
        <v>1547.508</v>
      </c>
      <c r="O59" s="94">
        <f t="shared" si="46"/>
        <v>0</v>
      </c>
      <c r="P59" s="102">
        <f t="shared" si="47"/>
        <v>100</v>
      </c>
      <c r="Q59" s="102">
        <f t="shared" si="53"/>
        <v>50</v>
      </c>
      <c r="R59" s="94">
        <v>0</v>
      </c>
      <c r="S59" s="95">
        <f t="shared" si="43"/>
        <v>1547.508</v>
      </c>
      <c r="T59" s="96"/>
    </row>
    <row r="60" spans="1:20" s="8" customFormat="1" ht="23.25" x14ac:dyDescent="0.25">
      <c r="A60" s="20">
        <f t="shared" si="48"/>
        <v>9</v>
      </c>
      <c r="B60" s="81" t="s">
        <v>135</v>
      </c>
      <c r="C60" s="71" t="s">
        <v>102</v>
      </c>
      <c r="D60" s="98">
        <f>SUM(D61:D66)</f>
        <v>1644</v>
      </c>
      <c r="E60" s="98">
        <f>SUM(E61:E66)</f>
        <v>2642.384</v>
      </c>
      <c r="F60" s="94">
        <f t="shared" si="8"/>
        <v>1198.1709999999998</v>
      </c>
      <c r="G60" s="94">
        <f>SUM(G61:G66)</f>
        <v>0</v>
      </c>
      <c r="H60" s="94">
        <f>SUM(H61:H66)</f>
        <v>258</v>
      </c>
      <c r="I60" s="94">
        <f>SUM(I61:I66)</f>
        <v>399.90500000000003</v>
      </c>
      <c r="J60" s="94">
        <f>SUM(J61:J66)</f>
        <v>540.26599999999996</v>
      </c>
      <c r="K60" s="94">
        <f>SUM(K61:K66)</f>
        <v>1205.7890000000002</v>
      </c>
      <c r="L60" s="94">
        <f t="shared" si="51"/>
        <v>-7.6180000000003929</v>
      </c>
      <c r="M60" s="102">
        <f t="shared" si="52"/>
        <v>99.368214505191176</v>
      </c>
      <c r="N60" s="94">
        <f t="shared" si="49"/>
        <v>1205.7890000000002</v>
      </c>
      <c r="O60" s="94">
        <f t="shared" ref="O60:O67" si="57">F60-N60</f>
        <v>-7.6180000000003929</v>
      </c>
      <c r="P60" s="102">
        <f t="shared" ref="P60:P63" si="58">F60/N60*100</f>
        <v>99.368214505191176</v>
      </c>
      <c r="Q60" s="102">
        <f t="shared" si="53"/>
        <v>45.344317858418755</v>
      </c>
      <c r="R60" s="94">
        <f>SUM(R61:R66)</f>
        <v>751.2349999999999</v>
      </c>
      <c r="S60" s="95">
        <f t="shared" si="43"/>
        <v>446.93599999999992</v>
      </c>
      <c r="T60" s="96">
        <f t="shared" ref="T60:T66" si="59">F60/R60*100</f>
        <v>159.49350070217707</v>
      </c>
    </row>
    <row r="61" spans="1:20" s="30" customFormat="1" ht="39" x14ac:dyDescent="0.25">
      <c r="A61" s="29" t="s">
        <v>187</v>
      </c>
      <c r="B61" s="82" t="s">
        <v>136</v>
      </c>
      <c r="C61" s="56"/>
      <c r="D61" s="99">
        <v>48</v>
      </c>
      <c r="E61" s="99">
        <v>48</v>
      </c>
      <c r="F61" s="97">
        <f t="shared" si="8"/>
        <v>8.3819999999999997</v>
      </c>
      <c r="G61" s="97">
        <v>0</v>
      </c>
      <c r="H61" s="97"/>
      <c r="I61" s="97"/>
      <c r="J61" s="97">
        <v>8.3819999999999997</v>
      </c>
      <c r="K61" s="97">
        <v>16</v>
      </c>
      <c r="L61" s="97">
        <f t="shared" ref="L61" si="60">F61-K61</f>
        <v>-7.6180000000000003</v>
      </c>
      <c r="M61" s="87">
        <f t="shared" ref="M61" si="61">F61/K61*100</f>
        <v>52.387499999999996</v>
      </c>
      <c r="N61" s="97">
        <f t="shared" ref="N61:N63" si="62">K61</f>
        <v>16</v>
      </c>
      <c r="O61" s="97">
        <f t="shared" si="57"/>
        <v>-7.6180000000000003</v>
      </c>
      <c r="P61" s="87">
        <f t="shared" si="58"/>
        <v>52.387499999999996</v>
      </c>
      <c r="Q61" s="87">
        <f t="shared" si="53"/>
        <v>17.462499999999999</v>
      </c>
      <c r="R61" s="97">
        <v>3.7240000000000002</v>
      </c>
      <c r="S61" s="64">
        <f t="shared" si="43"/>
        <v>4.6579999999999995</v>
      </c>
      <c r="T61" s="65">
        <f t="shared" si="59"/>
        <v>225.08055853920516</v>
      </c>
    </row>
    <row r="62" spans="1:20" s="30" customFormat="1" ht="39" x14ac:dyDescent="0.25">
      <c r="A62" s="29" t="s">
        <v>188</v>
      </c>
      <c r="B62" s="82" t="s">
        <v>137</v>
      </c>
      <c r="C62" s="56"/>
      <c r="D62" s="99">
        <v>1246.7</v>
      </c>
      <c r="E62" s="99">
        <v>1246.7</v>
      </c>
      <c r="F62" s="97">
        <f t="shared" si="8"/>
        <v>416</v>
      </c>
      <c r="G62" s="97">
        <v>0</v>
      </c>
      <c r="H62" s="97">
        <v>208</v>
      </c>
      <c r="I62" s="97">
        <v>104</v>
      </c>
      <c r="J62" s="97">
        <v>104</v>
      </c>
      <c r="K62" s="97">
        <v>416</v>
      </c>
      <c r="L62" s="97">
        <f t="shared" ref="L62:L66" si="63">F62-K62</f>
        <v>0</v>
      </c>
      <c r="M62" s="87">
        <f t="shared" ref="M62:M66" si="64">F62/K62*100</f>
        <v>100</v>
      </c>
      <c r="N62" s="97">
        <f t="shared" si="62"/>
        <v>416</v>
      </c>
      <c r="O62" s="97">
        <f t="shared" si="57"/>
        <v>0</v>
      </c>
      <c r="P62" s="87">
        <f t="shared" si="58"/>
        <v>100</v>
      </c>
      <c r="Q62" s="87">
        <f t="shared" si="53"/>
        <v>33.368091762252341</v>
      </c>
      <c r="R62" s="97">
        <v>242.029</v>
      </c>
      <c r="S62" s="64">
        <f t="shared" si="43"/>
        <v>173.971</v>
      </c>
      <c r="T62" s="65">
        <f t="shared" si="59"/>
        <v>171.88022922872878</v>
      </c>
    </row>
    <row r="63" spans="1:20" s="30" customFormat="1" ht="78" x14ac:dyDescent="0.25">
      <c r="A63" s="29" t="s">
        <v>189</v>
      </c>
      <c r="B63" s="82" t="s">
        <v>138</v>
      </c>
      <c r="C63" s="56"/>
      <c r="D63" s="99">
        <v>349.3</v>
      </c>
      <c r="E63" s="99">
        <v>349.3</v>
      </c>
      <c r="F63" s="97">
        <f t="shared" si="8"/>
        <v>174.65100000000001</v>
      </c>
      <c r="G63" s="97">
        <v>0</v>
      </c>
      <c r="H63" s="97"/>
      <c r="I63" s="97">
        <v>174.65100000000001</v>
      </c>
      <c r="J63" s="97"/>
      <c r="K63" s="97">
        <v>174.65100000000001</v>
      </c>
      <c r="L63" s="97">
        <f t="shared" si="63"/>
        <v>0</v>
      </c>
      <c r="M63" s="87">
        <f t="shared" si="64"/>
        <v>100</v>
      </c>
      <c r="N63" s="97">
        <f t="shared" si="62"/>
        <v>174.65100000000001</v>
      </c>
      <c r="O63" s="97">
        <f t="shared" si="57"/>
        <v>0</v>
      </c>
      <c r="P63" s="87">
        <f t="shared" si="58"/>
        <v>100</v>
      </c>
      <c r="Q63" s="87">
        <f t="shared" si="53"/>
        <v>50.000286286859428</v>
      </c>
      <c r="R63" s="97">
        <v>146.136</v>
      </c>
      <c r="S63" s="64">
        <f t="shared" si="43"/>
        <v>28.515000000000015</v>
      </c>
      <c r="T63" s="65"/>
    </row>
    <row r="64" spans="1:20" s="30" customFormat="1" ht="97.5" x14ac:dyDescent="0.25">
      <c r="A64" s="29" t="s">
        <v>190</v>
      </c>
      <c r="B64" s="82" t="s">
        <v>162</v>
      </c>
      <c r="C64" s="56"/>
      <c r="D64" s="99"/>
      <c r="E64" s="99">
        <v>327.99299999999999</v>
      </c>
      <c r="F64" s="97">
        <f t="shared" si="8"/>
        <v>50</v>
      </c>
      <c r="G64" s="97">
        <v>0</v>
      </c>
      <c r="H64" s="97">
        <v>50</v>
      </c>
      <c r="I64" s="97"/>
      <c r="J64" s="97"/>
      <c r="K64" s="97">
        <v>50</v>
      </c>
      <c r="L64" s="97">
        <f t="shared" si="63"/>
        <v>0</v>
      </c>
      <c r="M64" s="87">
        <f t="shared" si="64"/>
        <v>100</v>
      </c>
      <c r="N64" s="97">
        <f t="shared" ref="N64:N66" si="65">K64</f>
        <v>50</v>
      </c>
      <c r="O64" s="97">
        <f t="shared" ref="O64:O66" si="66">F64-N64</f>
        <v>0</v>
      </c>
      <c r="P64" s="87">
        <f t="shared" ref="P64:P66" si="67">F64/N64*100</f>
        <v>100</v>
      </c>
      <c r="Q64" s="87">
        <f t="shared" ref="Q64:Q66" si="68">F64/E64*100</f>
        <v>15.244227773153696</v>
      </c>
      <c r="R64" s="97">
        <v>0</v>
      </c>
      <c r="S64" s="64">
        <f t="shared" si="43"/>
        <v>50</v>
      </c>
      <c r="T64" s="65"/>
    </row>
    <row r="65" spans="1:20" s="30" customFormat="1" ht="58.5" x14ac:dyDescent="0.25">
      <c r="A65" s="29" t="s">
        <v>191</v>
      </c>
      <c r="B65" s="82" t="s">
        <v>182</v>
      </c>
      <c r="C65" s="56"/>
      <c r="D65" s="99"/>
      <c r="E65" s="99">
        <v>367.25700000000001</v>
      </c>
      <c r="F65" s="97">
        <f t="shared" si="8"/>
        <v>367.25700000000001</v>
      </c>
      <c r="G65" s="97"/>
      <c r="H65" s="97"/>
      <c r="I65" s="97"/>
      <c r="J65" s="97">
        <v>367.25700000000001</v>
      </c>
      <c r="K65" s="97">
        <v>367.25700000000001</v>
      </c>
      <c r="L65" s="97">
        <f t="shared" si="63"/>
        <v>0</v>
      </c>
      <c r="M65" s="87">
        <f t="shared" si="64"/>
        <v>100</v>
      </c>
      <c r="N65" s="97">
        <f t="shared" si="65"/>
        <v>367.25700000000001</v>
      </c>
      <c r="O65" s="97">
        <f t="shared" si="66"/>
        <v>0</v>
      </c>
      <c r="P65" s="87">
        <f t="shared" si="67"/>
        <v>100</v>
      </c>
      <c r="Q65" s="87">
        <f t="shared" si="68"/>
        <v>100</v>
      </c>
      <c r="R65" s="97">
        <v>156.357</v>
      </c>
      <c r="S65" s="64">
        <f t="shared" si="43"/>
        <v>210.9</v>
      </c>
      <c r="T65" s="65"/>
    </row>
    <row r="66" spans="1:20" s="30" customFormat="1" ht="78" x14ac:dyDescent="0.25">
      <c r="A66" s="29" t="s">
        <v>192</v>
      </c>
      <c r="B66" s="82" t="s">
        <v>148</v>
      </c>
      <c r="C66" s="56"/>
      <c r="D66" s="99"/>
      <c r="E66" s="99">
        <v>303.13400000000001</v>
      </c>
      <c r="F66" s="97">
        <f t="shared" si="8"/>
        <v>181.881</v>
      </c>
      <c r="G66" s="97">
        <v>0</v>
      </c>
      <c r="H66" s="97"/>
      <c r="I66" s="97">
        <f>60.627+60.627</f>
        <v>121.254</v>
      </c>
      <c r="J66" s="97">
        <v>60.627000000000002</v>
      </c>
      <c r="K66" s="97">
        <v>181.881</v>
      </c>
      <c r="L66" s="97">
        <f t="shared" si="63"/>
        <v>0</v>
      </c>
      <c r="M66" s="87">
        <f t="shared" si="64"/>
        <v>100</v>
      </c>
      <c r="N66" s="97">
        <f t="shared" si="65"/>
        <v>181.881</v>
      </c>
      <c r="O66" s="97">
        <f t="shared" si="66"/>
        <v>0</v>
      </c>
      <c r="P66" s="87">
        <f t="shared" si="67"/>
        <v>100</v>
      </c>
      <c r="Q66" s="87">
        <f t="shared" si="68"/>
        <v>60.000197932267575</v>
      </c>
      <c r="R66" s="97">
        <v>202.98899999999998</v>
      </c>
      <c r="S66" s="64">
        <f t="shared" si="43"/>
        <v>-21.107999999999976</v>
      </c>
      <c r="T66" s="65">
        <f t="shared" si="59"/>
        <v>89.601406972791636</v>
      </c>
    </row>
    <row r="67" spans="1:20" s="33" customFormat="1" ht="31.5" customHeight="1" x14ac:dyDescent="0.3">
      <c r="A67" s="134"/>
      <c r="B67" s="34" t="s">
        <v>29</v>
      </c>
      <c r="C67" s="135"/>
      <c r="D67" s="90">
        <f>D71+D70+D69</f>
        <v>620318.51</v>
      </c>
      <c r="E67" s="90">
        <f>E71+E70+E69</f>
        <v>691671.92500000005</v>
      </c>
      <c r="F67" s="90">
        <f t="shared" si="8"/>
        <v>313127.03000000003</v>
      </c>
      <c r="G67" s="90">
        <f t="shared" ref="G67:J67" si="69">G71+G70+G69</f>
        <v>77177.726999999999</v>
      </c>
      <c r="H67" s="90">
        <f t="shared" ref="H67:I67" si="70">H71+H70+H69</f>
        <v>78538.081000000006</v>
      </c>
      <c r="I67" s="90">
        <f t="shared" si="70"/>
        <v>78466.065999999992</v>
      </c>
      <c r="J67" s="90">
        <f t="shared" si="69"/>
        <v>78945.156000000003</v>
      </c>
      <c r="K67" s="90">
        <f>K71+K70+K69</f>
        <v>313134.64799999999</v>
      </c>
      <c r="L67" s="90">
        <f t="shared" si="51"/>
        <v>-7.6179999999585561</v>
      </c>
      <c r="M67" s="85">
        <f>F67/K67*100</f>
        <v>99.997567180748405</v>
      </c>
      <c r="N67" s="90">
        <f>N71+N70+N69</f>
        <v>313125.864</v>
      </c>
      <c r="O67" s="90">
        <f t="shared" si="57"/>
        <v>1.1660000000265427</v>
      </c>
      <c r="P67" s="85">
        <f>F67/N67*100</f>
        <v>100.00037237422204</v>
      </c>
      <c r="Q67" s="85">
        <f>F67/E67*100</f>
        <v>45.271033662382642</v>
      </c>
      <c r="R67" s="90">
        <f t="shared" ref="R67" si="71">R71+R70+R69</f>
        <v>283561.29799999995</v>
      </c>
      <c r="S67" s="48">
        <f t="shared" si="43"/>
        <v>29565.732000000076</v>
      </c>
      <c r="T67" s="49">
        <f>F67/R67*100</f>
        <v>110.42657520914581</v>
      </c>
    </row>
    <row r="68" spans="1:20" s="11" customFormat="1" ht="23.25" x14ac:dyDescent="0.25">
      <c r="A68" s="10"/>
      <c r="B68" s="78" t="s">
        <v>89</v>
      </c>
      <c r="C68" s="9"/>
      <c r="D68" s="100"/>
      <c r="E68" s="100"/>
      <c r="F68" s="100">
        <f t="shared" si="8"/>
        <v>0</v>
      </c>
      <c r="G68" s="100"/>
      <c r="H68" s="100"/>
      <c r="I68" s="100"/>
      <c r="J68" s="100"/>
      <c r="K68" s="100"/>
      <c r="L68" s="100"/>
      <c r="M68" s="88"/>
      <c r="N68" s="100"/>
      <c r="O68" s="100"/>
      <c r="P68" s="88"/>
      <c r="Q68" s="88"/>
      <c r="R68" s="100"/>
      <c r="S68" s="48"/>
      <c r="T68" s="49"/>
    </row>
    <row r="69" spans="1:20" s="11" customFormat="1" ht="22.5" x14ac:dyDescent="0.25">
      <c r="A69" s="10"/>
      <c r="B69" s="110" t="s">
        <v>132</v>
      </c>
      <c r="C69" s="22"/>
      <c r="D69" s="90"/>
      <c r="E69" s="90"/>
      <c r="F69" s="90">
        <f t="shared" si="8"/>
        <v>0</v>
      </c>
      <c r="G69" s="90"/>
      <c r="H69" s="90"/>
      <c r="I69" s="90"/>
      <c r="J69" s="90"/>
      <c r="K69" s="90"/>
      <c r="L69" s="90"/>
      <c r="M69" s="85"/>
      <c r="N69" s="90"/>
      <c r="O69" s="90">
        <f>F69-N69</f>
        <v>0</v>
      </c>
      <c r="P69" s="85"/>
      <c r="Q69" s="85"/>
      <c r="R69" s="90"/>
      <c r="S69" s="48"/>
      <c r="T69" s="49"/>
    </row>
    <row r="70" spans="1:20" s="11" customFormat="1" ht="22.5" x14ac:dyDescent="0.25">
      <c r="A70" s="10"/>
      <c r="B70" s="110" t="s">
        <v>103</v>
      </c>
      <c r="C70" s="22"/>
      <c r="D70" s="90"/>
      <c r="E70" s="90">
        <f>E56</f>
        <v>1004.4589999999999</v>
      </c>
      <c r="F70" s="90">
        <f t="shared" si="8"/>
        <v>1004.4590000000001</v>
      </c>
      <c r="G70" s="90">
        <f t="shared" ref="G70:K70" si="72">G56</f>
        <v>0</v>
      </c>
      <c r="H70" s="90">
        <f t="shared" si="72"/>
        <v>0</v>
      </c>
      <c r="I70" s="90">
        <f>I56</f>
        <v>337.25700000000001</v>
      </c>
      <c r="J70" s="90">
        <f>J56</f>
        <v>667.202</v>
      </c>
      <c r="K70" s="90">
        <f t="shared" si="72"/>
        <v>1004.4589999999999</v>
      </c>
      <c r="L70" s="90">
        <f>F70-K70</f>
        <v>0</v>
      </c>
      <c r="M70" s="85">
        <f>F70/K70*100</f>
        <v>100.00000000000003</v>
      </c>
      <c r="N70" s="90">
        <f t="shared" ref="N70" si="73">N56</f>
        <v>1004.4589999999999</v>
      </c>
      <c r="O70" s="90">
        <f>F70-N70</f>
        <v>0</v>
      </c>
      <c r="P70" s="85">
        <f>F70/N70*100</f>
        <v>100.00000000000003</v>
      </c>
      <c r="Q70" s="85">
        <f>F70/E70*100</f>
        <v>100.00000000000003</v>
      </c>
      <c r="R70" s="90">
        <f>R56</f>
        <v>2126.0950000000003</v>
      </c>
      <c r="S70" s="48">
        <f>F70-R70</f>
        <v>-1121.6360000000002</v>
      </c>
      <c r="T70" s="49">
        <f>F70/R70*100</f>
        <v>47.24431410637812</v>
      </c>
    </row>
    <row r="71" spans="1:20" s="11" customFormat="1" ht="22.5" x14ac:dyDescent="0.25">
      <c r="A71" s="10"/>
      <c r="B71" s="110" t="s">
        <v>67</v>
      </c>
      <c r="C71" s="22"/>
      <c r="D71" s="90">
        <f>D72+D73</f>
        <v>620318.51</v>
      </c>
      <c r="E71" s="90">
        <f>E72+E73</f>
        <v>690667.46600000001</v>
      </c>
      <c r="F71" s="90">
        <f t="shared" si="8"/>
        <v>312122.571</v>
      </c>
      <c r="G71" s="90">
        <f t="shared" ref="G71:J71" si="74">G72+G73</f>
        <v>77177.726999999999</v>
      </c>
      <c r="H71" s="90">
        <f t="shared" ref="H71:I71" si="75">H72+H73</f>
        <v>78538.081000000006</v>
      </c>
      <c r="I71" s="90">
        <f t="shared" si="75"/>
        <v>78128.808999999994</v>
      </c>
      <c r="J71" s="90">
        <f t="shared" si="74"/>
        <v>78277.953999999998</v>
      </c>
      <c r="K71" s="90">
        <f>K72+K73</f>
        <v>312130.18900000001</v>
      </c>
      <c r="L71" s="90">
        <f>F71-K71</f>
        <v>-7.6180000000167638</v>
      </c>
      <c r="M71" s="85">
        <f>F71/K71*100</f>
        <v>99.997559351748563</v>
      </c>
      <c r="N71" s="90">
        <f>N72+N73</f>
        <v>312121.40500000003</v>
      </c>
      <c r="O71" s="90">
        <f>F71-N71</f>
        <v>1.165999999968335</v>
      </c>
      <c r="P71" s="85">
        <f>F71/N71*100</f>
        <v>100.00037357258466</v>
      </c>
      <c r="Q71" s="85">
        <f>F71/E71*100</f>
        <v>45.191439638478641</v>
      </c>
      <c r="R71" s="90">
        <f>R72+R73</f>
        <v>281435.20299999998</v>
      </c>
      <c r="S71" s="48">
        <f>F71-R71</f>
        <v>30687.368000000017</v>
      </c>
      <c r="T71" s="49">
        <f>F71/R71*100</f>
        <v>110.90388397502639</v>
      </c>
    </row>
    <row r="72" spans="1:20" s="6" customFormat="1" ht="25.5" customHeight="1" x14ac:dyDescent="0.25">
      <c r="A72" s="12"/>
      <c r="B72" s="14" t="s">
        <v>93</v>
      </c>
      <c r="C72" s="14"/>
      <c r="D72" s="99">
        <f>D52</f>
        <v>599998.4</v>
      </c>
      <c r="E72" s="99">
        <f>E52+E53+E55+E54</f>
        <v>666174.9</v>
      </c>
      <c r="F72" s="99">
        <f t="shared" si="8"/>
        <v>300822</v>
      </c>
      <c r="G72" s="99">
        <f t="shared" ref="G72:J72" si="76">G52+G53+G55+G54</f>
        <v>75041.2</v>
      </c>
      <c r="H72" s="99">
        <f t="shared" ref="H72:I72" si="77">H52+H53+H55+H54</f>
        <v>75369.8</v>
      </c>
      <c r="I72" s="99">
        <f t="shared" si="77"/>
        <v>75205.5</v>
      </c>
      <c r="J72" s="99">
        <f t="shared" si="76"/>
        <v>75205.5</v>
      </c>
      <c r="K72" s="99">
        <f>K52+K53+K55+K54</f>
        <v>300822</v>
      </c>
      <c r="L72" s="99">
        <f>F72-K72</f>
        <v>0</v>
      </c>
      <c r="M72" s="89">
        <f>F72/K72*100</f>
        <v>100</v>
      </c>
      <c r="N72" s="99">
        <f>N52+N53+N55+N54</f>
        <v>300822</v>
      </c>
      <c r="O72" s="99">
        <f>F72-N72</f>
        <v>0</v>
      </c>
      <c r="P72" s="89">
        <f>F72/N72*100</f>
        <v>100</v>
      </c>
      <c r="Q72" s="89">
        <f>F72/E72*100</f>
        <v>45.156609773199193</v>
      </c>
      <c r="R72" s="99">
        <f>R52</f>
        <v>273375.5</v>
      </c>
      <c r="S72" s="64">
        <f>F72-R72</f>
        <v>27446.5</v>
      </c>
      <c r="T72" s="65">
        <f>F72/R72*100</f>
        <v>110.0398536079495</v>
      </c>
    </row>
    <row r="73" spans="1:20" s="6" customFormat="1" ht="25.5" customHeight="1" x14ac:dyDescent="0.25">
      <c r="A73" s="12"/>
      <c r="B73" s="79" t="s">
        <v>92</v>
      </c>
      <c r="C73" s="14"/>
      <c r="D73" s="99">
        <f>D57+D60</f>
        <v>20320.11</v>
      </c>
      <c r="E73" s="99">
        <f>E57+E60+E59+E58</f>
        <v>24492.565999999999</v>
      </c>
      <c r="F73" s="99">
        <f t="shared" si="8"/>
        <v>11300.571</v>
      </c>
      <c r="G73" s="99">
        <f>G57+G60+G59+G58</f>
        <v>2136.527</v>
      </c>
      <c r="H73" s="99">
        <f t="shared" ref="H73:K73" si="78">H57+H60+H59+H58</f>
        <v>3168.2809999999999</v>
      </c>
      <c r="I73" s="99">
        <f t="shared" si="78"/>
        <v>2923.3090000000002</v>
      </c>
      <c r="J73" s="99">
        <f t="shared" si="78"/>
        <v>3072.4540000000002</v>
      </c>
      <c r="K73" s="99">
        <f t="shared" si="78"/>
        <v>11308.189</v>
      </c>
      <c r="L73" s="99">
        <f>F73-K73</f>
        <v>-7.6180000000003929</v>
      </c>
      <c r="M73" s="89">
        <f>F73/K73*100</f>
        <v>99.932632891084509</v>
      </c>
      <c r="N73" s="99">
        <f>N57+N60+N59</f>
        <v>11299.405000000001</v>
      </c>
      <c r="O73" s="99">
        <f>F73-N73</f>
        <v>1.1659999999992579</v>
      </c>
      <c r="P73" s="89">
        <f>F73/N73*100</f>
        <v>100.01031912742306</v>
      </c>
      <c r="Q73" s="89">
        <f>F73/E73*100</f>
        <v>46.138779415762322</v>
      </c>
      <c r="R73" s="99">
        <f>R57+R60+R58</f>
        <v>8059.7029999999986</v>
      </c>
      <c r="S73" s="64">
        <f>F73-R73</f>
        <v>3240.8680000000013</v>
      </c>
      <c r="T73" s="65">
        <f>F73/R73*100</f>
        <v>140.21076210872786</v>
      </c>
    </row>
    <row r="74" spans="1:20" s="6" customFormat="1" ht="23.25" x14ac:dyDescent="0.25">
      <c r="A74" s="12"/>
      <c r="B74" s="31"/>
      <c r="C74" s="14"/>
      <c r="D74" s="99"/>
      <c r="E74" s="99"/>
      <c r="F74" s="99"/>
      <c r="G74" s="99"/>
      <c r="H74" s="99"/>
      <c r="I74" s="99"/>
      <c r="J74" s="99"/>
      <c r="K74" s="99"/>
      <c r="L74" s="99"/>
      <c r="M74" s="89"/>
      <c r="N74" s="99"/>
      <c r="O74" s="99"/>
      <c r="P74" s="89"/>
      <c r="Q74" s="89"/>
      <c r="R74" s="99"/>
      <c r="S74" s="64"/>
      <c r="T74" s="65"/>
    </row>
    <row r="75" spans="1:20" s="143" customFormat="1" ht="32.25" customHeight="1" x14ac:dyDescent="0.3">
      <c r="A75" s="136"/>
      <c r="B75" s="137" t="s">
        <v>28</v>
      </c>
      <c r="C75" s="138"/>
      <c r="D75" s="139">
        <f>D67+D51</f>
        <v>6869621.5879999986</v>
      </c>
      <c r="E75" s="139">
        <f>E67+E51</f>
        <v>7017129.7139999988</v>
      </c>
      <c r="F75" s="139">
        <f t="shared" ref="F75" si="79">SUM(G75:J75)</f>
        <v>2413079.8270000005</v>
      </c>
      <c r="G75" s="139">
        <f t="shared" ref="G75:J75" si="80">G67+G51</f>
        <v>585256.43200000003</v>
      </c>
      <c r="H75" s="139">
        <f t="shared" ref="H75:I75" si="81">H67+H51</f>
        <v>618164.60400000017</v>
      </c>
      <c r="I75" s="139">
        <f t="shared" si="81"/>
        <v>546048.94400000002</v>
      </c>
      <c r="J75" s="139">
        <f t="shared" si="80"/>
        <v>663609.84699999995</v>
      </c>
      <c r="K75" s="139">
        <f>K67+K51</f>
        <v>2285153.2480000001</v>
      </c>
      <c r="L75" s="139">
        <f>F75-K75</f>
        <v>127926.57900000038</v>
      </c>
      <c r="M75" s="140">
        <f>F75/K75*100</f>
        <v>105.59816192248654</v>
      </c>
      <c r="N75" s="139">
        <f>N67+N51</f>
        <v>2421611.7936666668</v>
      </c>
      <c r="O75" s="139">
        <f>F75-N75</f>
        <v>-8531.9666666663252</v>
      </c>
      <c r="P75" s="140">
        <f>F75/N75*100</f>
        <v>99.64767405374468</v>
      </c>
      <c r="Q75" s="140">
        <f>F75/E75*100</f>
        <v>34.388416993142116</v>
      </c>
      <c r="R75" s="139">
        <f>R67+R51</f>
        <v>2014678.7450000003</v>
      </c>
      <c r="S75" s="141">
        <f>F75-R75</f>
        <v>398401.08200000017</v>
      </c>
      <c r="T75" s="142">
        <f>F75/R75*100</f>
        <v>119.77491860619199</v>
      </c>
    </row>
    <row r="76" spans="1:20" s="8" customFormat="1" ht="20.25" x14ac:dyDescent="0.25">
      <c r="A76" s="124" t="s">
        <v>9</v>
      </c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</row>
    <row r="77" spans="1:20" s="36" customFormat="1" ht="32.25" customHeight="1" x14ac:dyDescent="0.3">
      <c r="A77" s="20">
        <v>1</v>
      </c>
      <c r="B77" s="35" t="s">
        <v>12</v>
      </c>
      <c r="C77" s="21" t="s">
        <v>21</v>
      </c>
      <c r="D77" s="98">
        <f>D78+D79</f>
        <v>101295.21400000001</v>
      </c>
      <c r="E77" s="98">
        <f>E78+E79</f>
        <v>101295.21400000001</v>
      </c>
      <c r="F77" s="94">
        <f>SUM(G77:J77)</f>
        <v>98065.835999999996</v>
      </c>
      <c r="G77" s="94">
        <f t="shared" ref="G77:J77" si="82">G78+G79</f>
        <v>12555.956</v>
      </c>
      <c r="H77" s="94">
        <f t="shared" ref="H77:I77" si="83">H78+H79</f>
        <v>18629.309000000001</v>
      </c>
      <c r="I77" s="94">
        <f t="shared" si="83"/>
        <v>18217.416000000001</v>
      </c>
      <c r="J77" s="94">
        <f t="shared" si="82"/>
        <v>48663.154999999999</v>
      </c>
      <c r="K77" s="94">
        <f>K78+K79</f>
        <v>33765.071000000004</v>
      </c>
      <c r="L77" s="94">
        <f>F77-K77</f>
        <v>64300.764999999992</v>
      </c>
      <c r="M77" s="102">
        <f>F77/K77*100</f>
        <v>290.43574645526434</v>
      </c>
      <c r="N77" s="94">
        <f>N78</f>
        <v>33765.071333333333</v>
      </c>
      <c r="O77" s="94">
        <f>F77-N77</f>
        <v>64300.764666666662</v>
      </c>
      <c r="P77" s="102">
        <f>F77/N77*100</f>
        <v>290.43574358804352</v>
      </c>
      <c r="Q77" s="102">
        <f>F77/E77*100</f>
        <v>96.811914529347845</v>
      </c>
      <c r="R77" s="94">
        <f t="shared" ref="R77" si="84">R78+R79</f>
        <v>66936.812999999995</v>
      </c>
      <c r="S77" s="95">
        <f t="shared" ref="S77:S97" si="85">F77-R77</f>
        <v>31129.023000000001</v>
      </c>
      <c r="T77" s="96">
        <f>F77/R77*100</f>
        <v>146.50508681971459</v>
      </c>
    </row>
    <row r="78" spans="1:20" s="38" customFormat="1" ht="39" x14ac:dyDescent="0.3">
      <c r="A78" s="29" t="s">
        <v>108</v>
      </c>
      <c r="B78" s="55" t="s">
        <v>104</v>
      </c>
      <c r="C78" s="14" t="s">
        <v>105</v>
      </c>
      <c r="D78" s="99">
        <v>101295.21400000001</v>
      </c>
      <c r="E78" s="99">
        <v>101295.21400000001</v>
      </c>
      <c r="F78" s="97">
        <f t="shared" ref="F78:F112" si="86">SUM(G78:J78)</f>
        <v>40351.794000000002</v>
      </c>
      <c r="G78" s="97">
        <v>8700.8240000000005</v>
      </c>
      <c r="H78" s="97">
        <v>12636.130999999999</v>
      </c>
      <c r="I78" s="97">
        <v>9543.3770000000004</v>
      </c>
      <c r="J78" s="97">
        <v>9471.4619999999995</v>
      </c>
      <c r="K78" s="97">
        <v>33765.071000000004</v>
      </c>
      <c r="L78" s="97">
        <f>F78-K78</f>
        <v>6586.7229999999981</v>
      </c>
      <c r="M78" s="87">
        <f>F78/K78*100</f>
        <v>119.50750525594927</v>
      </c>
      <c r="N78" s="97">
        <f>E78/12*4</f>
        <v>33765.071333333333</v>
      </c>
      <c r="O78" s="97">
        <f>F78-N78</f>
        <v>6586.7226666666684</v>
      </c>
      <c r="P78" s="87">
        <f>F78/N78*100</f>
        <v>119.50750407615507</v>
      </c>
      <c r="Q78" s="87">
        <f>F78/E78*100</f>
        <v>39.835834692051684</v>
      </c>
      <c r="R78" s="97">
        <v>39184.347000000002</v>
      </c>
      <c r="S78" s="64">
        <f t="shared" si="85"/>
        <v>1167.4470000000001</v>
      </c>
      <c r="T78" s="65">
        <f>F78/R78*100</f>
        <v>102.97937081865878</v>
      </c>
    </row>
    <row r="79" spans="1:20" s="38" customFormat="1" ht="28.5" customHeight="1" x14ac:dyDescent="0.3">
      <c r="A79" s="29" t="s">
        <v>109</v>
      </c>
      <c r="B79" s="55" t="s">
        <v>106</v>
      </c>
      <c r="C79" s="14" t="s">
        <v>107</v>
      </c>
      <c r="D79" s="99">
        <v>0</v>
      </c>
      <c r="E79" s="99">
        <v>0</v>
      </c>
      <c r="F79" s="97">
        <f t="shared" si="86"/>
        <v>57714.042000000001</v>
      </c>
      <c r="G79" s="97">
        <v>3855.1320000000001</v>
      </c>
      <c r="H79" s="97">
        <v>5993.1779999999999</v>
      </c>
      <c r="I79" s="97">
        <v>8674.0390000000007</v>
      </c>
      <c r="J79" s="97">
        <v>39191.692999999999</v>
      </c>
      <c r="K79" s="97">
        <v>0</v>
      </c>
      <c r="L79" s="97">
        <f>F79-K79</f>
        <v>57714.042000000001</v>
      </c>
      <c r="M79" s="87"/>
      <c r="N79" s="97"/>
      <c r="O79" s="97">
        <f>F79-N79</f>
        <v>57714.042000000001</v>
      </c>
      <c r="P79" s="87"/>
      <c r="Q79" s="87"/>
      <c r="R79" s="97">
        <v>27752.465999999997</v>
      </c>
      <c r="S79" s="64">
        <f t="shared" si="85"/>
        <v>29961.576000000005</v>
      </c>
      <c r="T79" s="65">
        <f>F79/R79*100</f>
        <v>207.96004938804361</v>
      </c>
    </row>
    <row r="80" spans="1:20" s="36" customFormat="1" ht="39" x14ac:dyDescent="0.3">
      <c r="A80" s="20">
        <v>2</v>
      </c>
      <c r="B80" s="63" t="s">
        <v>167</v>
      </c>
      <c r="C80" s="21" t="s">
        <v>168</v>
      </c>
      <c r="D80" s="98"/>
      <c r="E80" s="98"/>
      <c r="F80" s="94">
        <f t="shared" si="86"/>
        <v>0</v>
      </c>
      <c r="G80" s="94"/>
      <c r="H80" s="94"/>
      <c r="I80" s="94"/>
      <c r="J80" s="94"/>
      <c r="K80" s="94"/>
      <c r="L80" s="94"/>
      <c r="M80" s="102"/>
      <c r="N80" s="94"/>
      <c r="O80" s="94"/>
      <c r="P80" s="102"/>
      <c r="Q80" s="102"/>
      <c r="R80" s="94">
        <v>0.62</v>
      </c>
      <c r="S80" s="95">
        <f t="shared" si="85"/>
        <v>-0.62</v>
      </c>
      <c r="T80" s="96"/>
    </row>
    <row r="81" spans="1:20" s="36" customFormat="1" ht="33" customHeight="1" x14ac:dyDescent="0.3">
      <c r="A81" s="20">
        <v>3</v>
      </c>
      <c r="B81" s="63" t="s">
        <v>32</v>
      </c>
      <c r="C81" s="21" t="s">
        <v>31</v>
      </c>
      <c r="D81" s="98">
        <v>4040</v>
      </c>
      <c r="E81" s="98">
        <v>4040</v>
      </c>
      <c r="F81" s="94">
        <f t="shared" si="86"/>
        <v>1622.915</v>
      </c>
      <c r="G81" s="94">
        <v>442.51100000000002</v>
      </c>
      <c r="H81" s="94">
        <v>683.16099999999994</v>
      </c>
      <c r="I81" s="94">
        <v>124.657</v>
      </c>
      <c r="J81" s="94">
        <v>372.58600000000001</v>
      </c>
      <c r="K81" s="94">
        <v>1613.1</v>
      </c>
      <c r="L81" s="94">
        <f t="shared" ref="L81:L97" si="87">F81-K81</f>
        <v>9.8150000000000546</v>
      </c>
      <c r="M81" s="102">
        <f>F81/K81*100</f>
        <v>100.60845576839625</v>
      </c>
      <c r="N81" s="94">
        <f>E81/12*4</f>
        <v>1346.6666666666667</v>
      </c>
      <c r="O81" s="94">
        <f t="shared" ref="O81:O97" si="88">F81-N81</f>
        <v>276.24833333333322</v>
      </c>
      <c r="P81" s="102">
        <f>F81/N81*100</f>
        <v>120.51349009900989</v>
      </c>
      <c r="Q81" s="102">
        <f>F81/E81*100</f>
        <v>40.171163366336629</v>
      </c>
      <c r="R81" s="94">
        <v>1096.5340000000001</v>
      </c>
      <c r="S81" s="95">
        <f t="shared" si="85"/>
        <v>526.38099999999986</v>
      </c>
      <c r="T81" s="96">
        <f>F81/R81*100</f>
        <v>148.00407465705575</v>
      </c>
    </row>
    <row r="82" spans="1:20" s="36" customFormat="1" ht="39" x14ac:dyDescent="0.3">
      <c r="A82" s="20">
        <v>4</v>
      </c>
      <c r="B82" s="63" t="s">
        <v>184</v>
      </c>
      <c r="C82" s="21">
        <v>21110000</v>
      </c>
      <c r="D82" s="98"/>
      <c r="E82" s="98"/>
      <c r="F82" s="94">
        <f t="shared" si="86"/>
        <v>4.7610000000000001</v>
      </c>
      <c r="G82" s="94"/>
      <c r="H82" s="94"/>
      <c r="I82" s="94">
        <v>4.7610000000000001</v>
      </c>
      <c r="J82" s="94"/>
      <c r="K82" s="94"/>
      <c r="L82" s="94">
        <f t="shared" si="87"/>
        <v>4.7610000000000001</v>
      </c>
      <c r="M82" s="102"/>
      <c r="N82" s="94">
        <f t="shared" ref="N82" si="89">E82/12*3</f>
        <v>0</v>
      </c>
      <c r="O82" s="94">
        <f t="shared" ref="O82" si="90">F82-N82</f>
        <v>4.7610000000000001</v>
      </c>
      <c r="P82" s="102"/>
      <c r="Q82" s="102"/>
      <c r="R82" s="94"/>
      <c r="S82" s="95">
        <f t="shared" ref="S82" si="91">F82-R82</f>
        <v>4.7610000000000001</v>
      </c>
      <c r="T82" s="96"/>
    </row>
    <row r="83" spans="1:20" s="36" customFormat="1" ht="58.5" x14ac:dyDescent="0.3">
      <c r="A83" s="20">
        <v>5</v>
      </c>
      <c r="B83" s="35" t="s">
        <v>26</v>
      </c>
      <c r="C83" s="21" t="s">
        <v>25</v>
      </c>
      <c r="D83" s="98">
        <v>55</v>
      </c>
      <c r="E83" s="98">
        <v>55</v>
      </c>
      <c r="F83" s="94">
        <f t="shared" si="86"/>
        <v>132.541</v>
      </c>
      <c r="G83" s="94">
        <v>0</v>
      </c>
      <c r="H83" s="94">
        <v>2.2360000000000002</v>
      </c>
      <c r="I83" s="94">
        <v>126.652</v>
      </c>
      <c r="J83" s="94">
        <v>3.653</v>
      </c>
      <c r="K83" s="94">
        <v>55</v>
      </c>
      <c r="L83" s="94">
        <f t="shared" si="87"/>
        <v>77.540999999999997</v>
      </c>
      <c r="M83" s="102">
        <f>F83/K83*100</f>
        <v>240.98363636363635</v>
      </c>
      <c r="N83" s="94">
        <f>E83/12*4</f>
        <v>18.333333333333332</v>
      </c>
      <c r="O83" s="94">
        <f t="shared" si="88"/>
        <v>114.20766666666667</v>
      </c>
      <c r="P83" s="102">
        <f>F83/N83*100</f>
        <v>722.95090909090914</v>
      </c>
      <c r="Q83" s="102">
        <f>F83/E83*100</f>
        <v>240.98363636363635</v>
      </c>
      <c r="R83" s="94">
        <v>300.39100000000002</v>
      </c>
      <c r="S83" s="95">
        <f t="shared" si="85"/>
        <v>-167.85000000000002</v>
      </c>
      <c r="T83" s="96">
        <f t="shared" ref="T83" si="92">F83/R83*100</f>
        <v>44.122826582687225</v>
      </c>
    </row>
    <row r="84" spans="1:20" s="26" customFormat="1" ht="35.25" customHeight="1" x14ac:dyDescent="0.3">
      <c r="A84" s="10">
        <f t="shared" ref="A84" si="93">A83+1</f>
        <v>6</v>
      </c>
      <c r="B84" s="13" t="s">
        <v>10</v>
      </c>
      <c r="C84" s="7"/>
      <c r="D84" s="90">
        <f>SUM(D85:D87)</f>
        <v>52024</v>
      </c>
      <c r="E84" s="90">
        <f>SUM(E85:E87)</f>
        <v>52024</v>
      </c>
      <c r="F84" s="90">
        <f t="shared" si="86"/>
        <v>24224.223000000002</v>
      </c>
      <c r="G84" s="90">
        <f>SUM(G85:G87)</f>
        <v>7105.0060000000003</v>
      </c>
      <c r="H84" s="90">
        <f>SUM(H85:H87)</f>
        <v>11422.458000000001</v>
      </c>
      <c r="I84" s="90">
        <f>SUM(I85:I87)</f>
        <v>414.21800000000002</v>
      </c>
      <c r="J84" s="90">
        <f>SUM(J85:J87)</f>
        <v>5282.5410000000002</v>
      </c>
      <c r="K84" s="90">
        <f>SUM(K85:K87)</f>
        <v>23269.25</v>
      </c>
      <c r="L84" s="90">
        <f t="shared" si="87"/>
        <v>954.97300000000178</v>
      </c>
      <c r="M84" s="85">
        <f>F84/K84*100</f>
        <v>104.10401280660099</v>
      </c>
      <c r="N84" s="90">
        <f>SUM(N85:N87)</f>
        <v>17341.333333333332</v>
      </c>
      <c r="O84" s="90">
        <f t="shared" si="88"/>
        <v>6882.8896666666697</v>
      </c>
      <c r="P84" s="85">
        <f>F84/N84*100</f>
        <v>139.69066007996312</v>
      </c>
      <c r="Q84" s="85">
        <f>F84/E84*100</f>
        <v>46.563553359987701</v>
      </c>
      <c r="R84" s="90">
        <f>SUM(R85:R87)</f>
        <v>45378.652000000002</v>
      </c>
      <c r="S84" s="48">
        <f t="shared" si="85"/>
        <v>-21154.429</v>
      </c>
      <c r="T84" s="49">
        <f t="shared" ref="T84:T89" si="94">F84/R84*100</f>
        <v>53.382420879315674</v>
      </c>
    </row>
    <row r="85" spans="1:20" s="38" customFormat="1" ht="39" x14ac:dyDescent="0.3">
      <c r="A85" s="12" t="s">
        <v>173</v>
      </c>
      <c r="B85" s="55" t="s">
        <v>124</v>
      </c>
      <c r="C85" s="14" t="s">
        <v>45</v>
      </c>
      <c r="D85" s="99">
        <v>0</v>
      </c>
      <c r="E85" s="99">
        <v>0</v>
      </c>
      <c r="F85" s="97">
        <f t="shared" si="86"/>
        <v>28.568999999999999</v>
      </c>
      <c r="G85" s="97">
        <v>0</v>
      </c>
      <c r="H85" s="97"/>
      <c r="I85" s="97">
        <v>3.9990000000000001</v>
      </c>
      <c r="J85" s="97">
        <v>24.57</v>
      </c>
      <c r="K85" s="97">
        <v>0</v>
      </c>
      <c r="L85" s="97">
        <f t="shared" si="87"/>
        <v>28.568999999999999</v>
      </c>
      <c r="M85" s="87"/>
      <c r="N85" s="97">
        <f>E85/12*1</f>
        <v>0</v>
      </c>
      <c r="O85" s="97">
        <f t="shared" si="88"/>
        <v>28.568999999999999</v>
      </c>
      <c r="P85" s="89"/>
      <c r="Q85" s="89"/>
      <c r="R85" s="97">
        <v>711.59100000000001</v>
      </c>
      <c r="S85" s="64">
        <f t="shared" si="85"/>
        <v>-683.02200000000005</v>
      </c>
      <c r="T85" s="65">
        <f t="shared" si="94"/>
        <v>4.0148062580892674</v>
      </c>
    </row>
    <row r="86" spans="1:20" s="38" customFormat="1" ht="39" x14ac:dyDescent="0.3">
      <c r="A86" s="12" t="s">
        <v>174</v>
      </c>
      <c r="B86" s="55" t="s">
        <v>37</v>
      </c>
      <c r="C86" s="14" t="s">
        <v>22</v>
      </c>
      <c r="D86" s="99">
        <v>4024</v>
      </c>
      <c r="E86" s="99">
        <v>4024</v>
      </c>
      <c r="F86" s="97">
        <f t="shared" si="86"/>
        <v>268.565</v>
      </c>
      <c r="G86" s="97">
        <v>0</v>
      </c>
      <c r="H86" s="97"/>
      <c r="I86" s="97"/>
      <c r="J86" s="97">
        <v>268.565</v>
      </c>
      <c r="K86" s="97">
        <v>268.5</v>
      </c>
      <c r="L86" s="97">
        <f t="shared" si="87"/>
        <v>6.4999999999997726E-2</v>
      </c>
      <c r="M86" s="89">
        <f>F86/K86*100</f>
        <v>100.024208566108</v>
      </c>
      <c r="N86" s="97">
        <f t="shared" ref="N86:N88" si="95">E86/12*4</f>
        <v>1341.3333333333333</v>
      </c>
      <c r="O86" s="97">
        <f t="shared" si="88"/>
        <v>-1072.7683333333332</v>
      </c>
      <c r="P86" s="89">
        <f t="shared" ref="P86" si="96">F86/N86*100</f>
        <v>20.022241550695828</v>
      </c>
      <c r="Q86" s="89">
        <f t="shared" ref="Q86" si="97">F86/E86*100</f>
        <v>6.6740805168986093</v>
      </c>
      <c r="R86" s="97">
        <v>11.051</v>
      </c>
      <c r="S86" s="64">
        <f t="shared" si="85"/>
        <v>257.51400000000001</v>
      </c>
      <c r="T86" s="65">
        <f t="shared" si="94"/>
        <v>2430.2325581395348</v>
      </c>
    </row>
    <row r="87" spans="1:20" s="37" customFormat="1" ht="34.5" customHeight="1" x14ac:dyDescent="0.3">
      <c r="A87" s="12" t="s">
        <v>175</v>
      </c>
      <c r="B87" s="31" t="s">
        <v>62</v>
      </c>
      <c r="C87" s="14" t="s">
        <v>43</v>
      </c>
      <c r="D87" s="99">
        <v>48000</v>
      </c>
      <c r="E87" s="99">
        <v>48000</v>
      </c>
      <c r="F87" s="99">
        <f t="shared" si="86"/>
        <v>23927.089</v>
      </c>
      <c r="G87" s="99">
        <v>7105.0060000000003</v>
      </c>
      <c r="H87" s="99">
        <v>11422.458000000001</v>
      </c>
      <c r="I87" s="99">
        <v>410.21899999999999</v>
      </c>
      <c r="J87" s="99">
        <v>4989.4059999999999</v>
      </c>
      <c r="K87" s="99">
        <v>23000.75</v>
      </c>
      <c r="L87" s="99">
        <f t="shared" si="87"/>
        <v>926.33899999999994</v>
      </c>
      <c r="M87" s="89">
        <f>F87/K87*100</f>
        <v>104.02742954034107</v>
      </c>
      <c r="N87" s="99">
        <f t="shared" si="95"/>
        <v>16000</v>
      </c>
      <c r="O87" s="99">
        <f t="shared" si="88"/>
        <v>7927.0889999999999</v>
      </c>
      <c r="P87" s="89">
        <f>F87/N87*100</f>
        <v>149.54430625000001</v>
      </c>
      <c r="Q87" s="89">
        <f>F87/E87*100</f>
        <v>49.848102083333337</v>
      </c>
      <c r="R87" s="99">
        <v>44656.01</v>
      </c>
      <c r="S87" s="64">
        <f t="shared" si="85"/>
        <v>-20728.921000000002</v>
      </c>
      <c r="T87" s="65">
        <f t="shared" si="94"/>
        <v>53.580893142938656</v>
      </c>
    </row>
    <row r="88" spans="1:20" s="36" customFormat="1" ht="36" customHeight="1" x14ac:dyDescent="0.3">
      <c r="A88" s="20">
        <v>7</v>
      </c>
      <c r="B88" s="63" t="s">
        <v>11</v>
      </c>
      <c r="C88" s="21" t="s">
        <v>23</v>
      </c>
      <c r="D88" s="98">
        <v>11615.2</v>
      </c>
      <c r="E88" s="98">
        <v>11615.2</v>
      </c>
      <c r="F88" s="94">
        <f t="shared" si="86"/>
        <v>3398.4459999999999</v>
      </c>
      <c r="G88" s="94">
        <v>1070.626</v>
      </c>
      <c r="H88" s="94">
        <v>418.40600000000001</v>
      </c>
      <c r="I88" s="94">
        <v>1379.806</v>
      </c>
      <c r="J88" s="94">
        <v>529.60799999999995</v>
      </c>
      <c r="K88" s="94">
        <v>3323.04</v>
      </c>
      <c r="L88" s="94">
        <f t="shared" si="87"/>
        <v>75.405999999999949</v>
      </c>
      <c r="M88" s="102">
        <f>F88/K88*100</f>
        <v>102.26918725022871</v>
      </c>
      <c r="N88" s="94">
        <f t="shared" si="95"/>
        <v>3871.7333333333336</v>
      </c>
      <c r="O88" s="94">
        <f t="shared" si="88"/>
        <v>-473.28733333333366</v>
      </c>
      <c r="P88" s="102">
        <f>F88/N88*100</f>
        <v>87.775828225084368</v>
      </c>
      <c r="Q88" s="102">
        <f>F88/E88*100</f>
        <v>29.258609408361451</v>
      </c>
      <c r="R88" s="94">
        <v>5235.08</v>
      </c>
      <c r="S88" s="95">
        <f t="shared" si="85"/>
        <v>-1836.634</v>
      </c>
      <c r="T88" s="96">
        <f t="shared" si="94"/>
        <v>64.916792102508452</v>
      </c>
    </row>
    <row r="89" spans="1:20" s="146" customFormat="1" ht="31.5" customHeight="1" x14ac:dyDescent="0.3">
      <c r="A89" s="144"/>
      <c r="B89" s="145" t="s">
        <v>145</v>
      </c>
      <c r="C89" s="32"/>
      <c r="D89" s="90">
        <f>D77+D81+D83+D85+D86+D87+D88</f>
        <v>169029.41400000002</v>
      </c>
      <c r="E89" s="90">
        <f>E77+E81+E83+E85+E86+E87+E88</f>
        <v>169029.41400000002</v>
      </c>
      <c r="F89" s="90">
        <f t="shared" si="86"/>
        <v>127448.72200000001</v>
      </c>
      <c r="G89" s="90">
        <f>G77+G81+G83+G85+G86+G87+G88</f>
        <v>21174.099000000002</v>
      </c>
      <c r="H89" s="90">
        <f>H77+H81+H83+H85+H86+H87+H88</f>
        <v>31155.570000000003</v>
      </c>
      <c r="I89" s="90">
        <f>I77+I81+I83+I85+I86+I87+I88+I82</f>
        <v>20267.509999999998</v>
      </c>
      <c r="J89" s="90">
        <f>J77+J81+J83+J85+J86+J87+J88+J82</f>
        <v>54851.543000000005</v>
      </c>
      <c r="K89" s="90">
        <f>K77+K81+K83+K85+K86+K87+K88+K82</f>
        <v>62025.461000000003</v>
      </c>
      <c r="L89" s="90">
        <f t="shared" si="87"/>
        <v>65423.261000000006</v>
      </c>
      <c r="M89" s="85">
        <f>F89/K89*100</f>
        <v>205.47807294813981</v>
      </c>
      <c r="N89" s="90">
        <f>N77+N81+N83+N85+N86+N87+N88</f>
        <v>56343.138000000006</v>
      </c>
      <c r="O89" s="90">
        <f t="shared" si="88"/>
        <v>71105.584000000003</v>
      </c>
      <c r="P89" s="85">
        <f>F89/N89*100</f>
        <v>226.20096523555361</v>
      </c>
      <c r="Q89" s="85">
        <f>F89/E89*100</f>
        <v>75.400321745184542</v>
      </c>
      <c r="R89" s="90">
        <f>R77+R81+R83+R85+R86+R87+R88+R80</f>
        <v>118948.09000000001</v>
      </c>
      <c r="S89" s="48">
        <f t="shared" si="85"/>
        <v>8500.6319999999978</v>
      </c>
      <c r="T89" s="49">
        <f t="shared" si="94"/>
        <v>107.14650567318904</v>
      </c>
    </row>
    <row r="90" spans="1:20" s="23" customFormat="1" ht="97.5" x14ac:dyDescent="0.25">
      <c r="A90" s="20">
        <v>1</v>
      </c>
      <c r="B90" s="35" t="s">
        <v>139</v>
      </c>
      <c r="C90" s="21" t="s">
        <v>66</v>
      </c>
      <c r="D90" s="98"/>
      <c r="E90" s="98"/>
      <c r="F90" s="98">
        <f t="shared" si="86"/>
        <v>0</v>
      </c>
      <c r="G90" s="98"/>
      <c r="H90" s="98"/>
      <c r="I90" s="98"/>
      <c r="J90" s="98"/>
      <c r="K90" s="98"/>
      <c r="L90" s="98">
        <f t="shared" si="87"/>
        <v>0</v>
      </c>
      <c r="M90" s="66"/>
      <c r="N90" s="98">
        <f>K90</f>
        <v>0</v>
      </c>
      <c r="O90" s="98">
        <f t="shared" si="88"/>
        <v>0</v>
      </c>
      <c r="P90" s="66"/>
      <c r="Q90" s="66"/>
      <c r="R90" s="98">
        <v>130.697</v>
      </c>
      <c r="S90" s="95">
        <f t="shared" si="85"/>
        <v>-130.697</v>
      </c>
      <c r="T90" s="96"/>
    </row>
    <row r="91" spans="1:20" s="23" customFormat="1" ht="58.5" x14ac:dyDescent="0.25">
      <c r="A91" s="20">
        <f>A90+1</f>
        <v>2</v>
      </c>
      <c r="B91" s="35" t="s">
        <v>169</v>
      </c>
      <c r="C91" s="21" t="s">
        <v>170</v>
      </c>
      <c r="D91" s="98"/>
      <c r="E91" s="98"/>
      <c r="F91" s="98">
        <f t="shared" si="86"/>
        <v>0</v>
      </c>
      <c r="G91" s="98"/>
      <c r="H91" s="98"/>
      <c r="I91" s="98"/>
      <c r="J91" s="98"/>
      <c r="K91" s="98"/>
      <c r="L91" s="98"/>
      <c r="M91" s="66"/>
      <c r="N91" s="98"/>
      <c r="O91" s="98"/>
      <c r="P91" s="66"/>
      <c r="Q91" s="66"/>
      <c r="R91" s="98">
        <v>10260.334000000001</v>
      </c>
      <c r="S91" s="95">
        <f t="shared" si="85"/>
        <v>-10260.334000000001</v>
      </c>
      <c r="T91" s="96"/>
    </row>
    <row r="92" spans="1:20" s="23" customFormat="1" ht="39" x14ac:dyDescent="0.25">
      <c r="A92" s="20">
        <f>A91+1</f>
        <v>3</v>
      </c>
      <c r="B92" s="35" t="s">
        <v>150</v>
      </c>
      <c r="C92" s="21" t="s">
        <v>151</v>
      </c>
      <c r="D92" s="98"/>
      <c r="E92" s="98"/>
      <c r="F92" s="98">
        <f t="shared" si="86"/>
        <v>0</v>
      </c>
      <c r="G92" s="98"/>
      <c r="H92" s="98"/>
      <c r="I92" s="98"/>
      <c r="J92" s="98"/>
      <c r="K92" s="98"/>
      <c r="L92" s="98">
        <f t="shared" si="87"/>
        <v>0</v>
      </c>
      <c r="M92" s="66"/>
      <c r="N92" s="98">
        <f>K92</f>
        <v>0</v>
      </c>
      <c r="O92" s="98">
        <f t="shared" si="88"/>
        <v>0</v>
      </c>
      <c r="P92" s="66"/>
      <c r="Q92" s="66"/>
      <c r="R92" s="98">
        <v>24369.562000000002</v>
      </c>
      <c r="S92" s="95">
        <f t="shared" si="85"/>
        <v>-24369.562000000002</v>
      </c>
      <c r="T92" s="96"/>
    </row>
    <row r="93" spans="1:20" s="33" customFormat="1" ht="22.5" x14ac:dyDescent="0.3">
      <c r="A93" s="134"/>
      <c r="B93" s="34" t="s">
        <v>27</v>
      </c>
      <c r="C93" s="32"/>
      <c r="D93" s="90">
        <f>D94+D97</f>
        <v>0</v>
      </c>
      <c r="E93" s="90">
        <f>E94+E97</f>
        <v>0</v>
      </c>
      <c r="F93" s="90">
        <f t="shared" si="86"/>
        <v>0</v>
      </c>
      <c r="G93" s="90">
        <f>G94+G97</f>
        <v>0</v>
      </c>
      <c r="H93" s="90">
        <f>H94+H97</f>
        <v>0</v>
      </c>
      <c r="I93" s="90">
        <f>I94+I97</f>
        <v>0</v>
      </c>
      <c r="J93" s="90">
        <f>J94+J97</f>
        <v>0</v>
      </c>
      <c r="K93" s="90">
        <f>K94+K97</f>
        <v>0</v>
      </c>
      <c r="L93" s="90">
        <f t="shared" si="87"/>
        <v>0</v>
      </c>
      <c r="M93" s="85"/>
      <c r="N93" s="90">
        <f>N94+N97</f>
        <v>0</v>
      </c>
      <c r="O93" s="90">
        <f t="shared" si="88"/>
        <v>0</v>
      </c>
      <c r="P93" s="85"/>
      <c r="Q93" s="85"/>
      <c r="R93" s="90">
        <f>R94+R97</f>
        <v>34760.593000000001</v>
      </c>
      <c r="S93" s="48">
        <f t="shared" si="85"/>
        <v>-34760.593000000001</v>
      </c>
      <c r="T93" s="49"/>
    </row>
    <row r="94" spans="1:20" s="86" customFormat="1" ht="22.5" x14ac:dyDescent="0.25">
      <c r="A94" s="28"/>
      <c r="B94" s="84" t="s">
        <v>67</v>
      </c>
      <c r="C94" s="22"/>
      <c r="D94" s="90">
        <f>D95+D96</f>
        <v>0</v>
      </c>
      <c r="E94" s="90">
        <f>E95+E96</f>
        <v>0</v>
      </c>
      <c r="F94" s="90">
        <f t="shared" si="86"/>
        <v>0</v>
      </c>
      <c r="G94" s="90">
        <f>G95+G96</f>
        <v>0</v>
      </c>
      <c r="H94" s="90">
        <f>H95+H96</f>
        <v>0</v>
      </c>
      <c r="I94" s="90">
        <f>I95+I96</f>
        <v>0</v>
      </c>
      <c r="J94" s="90">
        <f>J95+J96</f>
        <v>0</v>
      </c>
      <c r="K94" s="90">
        <f>K95+K96</f>
        <v>0</v>
      </c>
      <c r="L94" s="90">
        <f t="shared" si="87"/>
        <v>0</v>
      </c>
      <c r="M94" s="85"/>
      <c r="N94" s="90">
        <f>N95+N96</f>
        <v>0</v>
      </c>
      <c r="O94" s="90">
        <f t="shared" si="88"/>
        <v>0</v>
      </c>
      <c r="P94" s="85"/>
      <c r="Q94" s="85"/>
      <c r="R94" s="90">
        <f>R95+R96</f>
        <v>10391.031000000001</v>
      </c>
      <c r="S94" s="48">
        <f t="shared" si="85"/>
        <v>-10391.031000000001</v>
      </c>
      <c r="T94" s="49"/>
    </row>
    <row r="95" spans="1:20" s="6" customFormat="1" ht="23.25" x14ac:dyDescent="0.25">
      <c r="A95" s="12"/>
      <c r="B95" s="14" t="s">
        <v>93</v>
      </c>
      <c r="C95" s="14"/>
      <c r="D95" s="99">
        <f>D90</f>
        <v>0</v>
      </c>
      <c r="E95" s="99">
        <f>E90</f>
        <v>0</v>
      </c>
      <c r="F95" s="99">
        <f t="shared" si="86"/>
        <v>0</v>
      </c>
      <c r="G95" s="99">
        <f>G90</f>
        <v>0</v>
      </c>
      <c r="H95" s="99">
        <f>H90</f>
        <v>0</v>
      </c>
      <c r="I95" s="99">
        <f>I90</f>
        <v>0</v>
      </c>
      <c r="J95" s="99">
        <f>J90</f>
        <v>0</v>
      </c>
      <c r="K95" s="99">
        <f>K90</f>
        <v>0</v>
      </c>
      <c r="L95" s="99">
        <f t="shared" si="87"/>
        <v>0</v>
      </c>
      <c r="M95" s="89"/>
      <c r="N95" s="99">
        <f>N90</f>
        <v>0</v>
      </c>
      <c r="O95" s="99">
        <f t="shared" si="88"/>
        <v>0</v>
      </c>
      <c r="P95" s="89"/>
      <c r="Q95" s="89"/>
      <c r="R95" s="99">
        <f>R90</f>
        <v>130.697</v>
      </c>
      <c r="S95" s="64">
        <f t="shared" si="85"/>
        <v>-130.697</v>
      </c>
      <c r="T95" s="65"/>
    </row>
    <row r="96" spans="1:20" s="6" customFormat="1" ht="23.25" x14ac:dyDescent="0.25">
      <c r="A96" s="12"/>
      <c r="B96" s="79" t="s">
        <v>92</v>
      </c>
      <c r="C96" s="14"/>
      <c r="D96" s="99"/>
      <c r="E96" s="99"/>
      <c r="F96" s="99">
        <f t="shared" si="86"/>
        <v>0</v>
      </c>
      <c r="G96" s="99"/>
      <c r="H96" s="99"/>
      <c r="I96" s="99"/>
      <c r="J96" s="99"/>
      <c r="K96" s="99"/>
      <c r="L96" s="99">
        <f t="shared" si="87"/>
        <v>0</v>
      </c>
      <c r="M96" s="89"/>
      <c r="N96" s="99"/>
      <c r="O96" s="99">
        <f t="shared" si="88"/>
        <v>0</v>
      </c>
      <c r="P96" s="89"/>
      <c r="Q96" s="89"/>
      <c r="R96" s="99">
        <f>R91</f>
        <v>10260.334000000001</v>
      </c>
      <c r="S96" s="64">
        <f t="shared" si="85"/>
        <v>-10260.334000000001</v>
      </c>
      <c r="T96" s="65"/>
    </row>
    <row r="97" spans="1:20" s="86" customFormat="1" ht="58.5" x14ac:dyDescent="0.25">
      <c r="A97" s="28"/>
      <c r="B97" s="84" t="s">
        <v>152</v>
      </c>
      <c r="C97" s="22"/>
      <c r="D97" s="90">
        <f>D92</f>
        <v>0</v>
      </c>
      <c r="E97" s="90">
        <f>E92</f>
        <v>0</v>
      </c>
      <c r="F97" s="90">
        <f t="shared" si="86"/>
        <v>0</v>
      </c>
      <c r="G97" s="90"/>
      <c r="H97" s="90"/>
      <c r="I97" s="90"/>
      <c r="J97" s="90"/>
      <c r="K97" s="90">
        <f>K92</f>
        <v>0</v>
      </c>
      <c r="L97" s="90">
        <f t="shared" si="87"/>
        <v>0</v>
      </c>
      <c r="M97" s="85"/>
      <c r="N97" s="90">
        <f>N92</f>
        <v>0</v>
      </c>
      <c r="O97" s="90">
        <f t="shared" si="88"/>
        <v>0</v>
      </c>
      <c r="P97" s="85"/>
      <c r="Q97" s="85"/>
      <c r="R97" s="90">
        <f>R92</f>
        <v>24369.562000000002</v>
      </c>
      <c r="S97" s="48">
        <f t="shared" si="85"/>
        <v>-24369.562000000002</v>
      </c>
      <c r="T97" s="49"/>
    </row>
    <row r="98" spans="1:20" s="86" customFormat="1" ht="22.5" hidden="1" x14ac:dyDescent="0.25">
      <c r="A98" s="28"/>
      <c r="B98" s="84"/>
      <c r="C98" s="22"/>
      <c r="D98" s="90"/>
      <c r="E98" s="90"/>
      <c r="F98" s="90">
        <f t="shared" si="86"/>
        <v>0</v>
      </c>
      <c r="G98" s="90"/>
      <c r="H98" s="90"/>
      <c r="I98" s="90"/>
      <c r="J98" s="90"/>
      <c r="K98" s="90"/>
      <c r="L98" s="90"/>
      <c r="M98" s="85"/>
      <c r="N98" s="90"/>
      <c r="O98" s="90"/>
      <c r="P98" s="85"/>
      <c r="Q98" s="85"/>
      <c r="R98" s="90"/>
      <c r="S98" s="48"/>
      <c r="T98" s="49"/>
    </row>
    <row r="99" spans="1:20" s="143" customFormat="1" ht="32.25" customHeight="1" x14ac:dyDescent="0.3">
      <c r="A99" s="136"/>
      <c r="B99" s="137" t="s">
        <v>42</v>
      </c>
      <c r="C99" s="147"/>
      <c r="D99" s="139">
        <f>D89+D93</f>
        <v>169029.41400000002</v>
      </c>
      <c r="E99" s="139">
        <f>E89+E93</f>
        <v>169029.41400000002</v>
      </c>
      <c r="F99" s="139">
        <f t="shared" si="86"/>
        <v>127448.72200000001</v>
      </c>
      <c r="G99" s="139">
        <f>G89+G93</f>
        <v>21174.099000000002</v>
      </c>
      <c r="H99" s="139">
        <f>H89+H93</f>
        <v>31155.570000000003</v>
      </c>
      <c r="I99" s="139">
        <f>I89+I93</f>
        <v>20267.509999999998</v>
      </c>
      <c r="J99" s="139">
        <f>J89+J93</f>
        <v>54851.543000000005</v>
      </c>
      <c r="K99" s="139">
        <f>K89+K93</f>
        <v>62025.461000000003</v>
      </c>
      <c r="L99" s="139">
        <f>F99-K99</f>
        <v>65423.261000000006</v>
      </c>
      <c r="M99" s="140">
        <f>F99/K99*100</f>
        <v>205.47807294813981</v>
      </c>
      <c r="N99" s="139">
        <f>N89+N93</f>
        <v>56343.138000000006</v>
      </c>
      <c r="O99" s="139">
        <f>F99-N99</f>
        <v>71105.584000000003</v>
      </c>
      <c r="P99" s="140">
        <f>F99/N99*100</f>
        <v>226.20096523555361</v>
      </c>
      <c r="Q99" s="140">
        <f>F99/E99*100</f>
        <v>75.400321745184542</v>
      </c>
      <c r="R99" s="139">
        <f>R89+R93</f>
        <v>153708.68300000002</v>
      </c>
      <c r="S99" s="141">
        <f>F99-R99</f>
        <v>-26259.96100000001</v>
      </c>
      <c r="T99" s="142">
        <f>F99/R99*100</f>
        <v>82.91575954755919</v>
      </c>
    </row>
    <row r="100" spans="1:20" s="11" customFormat="1" ht="26.25" customHeight="1" x14ac:dyDescent="0.25">
      <c r="A100" s="125" t="s">
        <v>41</v>
      </c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</row>
    <row r="101" spans="1:20" s="143" customFormat="1" ht="36" customHeight="1" x14ac:dyDescent="0.3">
      <c r="A101" s="148"/>
      <c r="B101" s="137" t="s">
        <v>147</v>
      </c>
      <c r="C101" s="147"/>
      <c r="D101" s="139">
        <f>D51+D89</f>
        <v>6418332.4919999987</v>
      </c>
      <c r="E101" s="139">
        <f>E51+E89</f>
        <v>6494487.2029999988</v>
      </c>
      <c r="F101" s="139">
        <f t="shared" si="86"/>
        <v>2227401.5190000003</v>
      </c>
      <c r="G101" s="139">
        <f>G51+G89</f>
        <v>529252.804</v>
      </c>
      <c r="H101" s="139">
        <f>H51+H89</f>
        <v>570782.09300000011</v>
      </c>
      <c r="I101" s="139">
        <f>I51+I89</f>
        <v>487850.38800000004</v>
      </c>
      <c r="J101" s="139">
        <f>J51+J89</f>
        <v>639516.23399999994</v>
      </c>
      <c r="K101" s="139">
        <f>K51+K89</f>
        <v>2034044.061</v>
      </c>
      <c r="L101" s="139">
        <f>F101-K101</f>
        <v>193357.45800000033</v>
      </c>
      <c r="M101" s="140">
        <f>F101/K101*100</f>
        <v>109.50606044910059</v>
      </c>
      <c r="N101" s="139">
        <f>N51+N89</f>
        <v>2164829.0676666666</v>
      </c>
      <c r="O101" s="139">
        <f>F101-N101</f>
        <v>62572.451333333738</v>
      </c>
      <c r="P101" s="140">
        <f>F101/N101*100</f>
        <v>102.89041071500284</v>
      </c>
      <c r="Q101" s="140">
        <f>F101/E101*100</f>
        <v>34.296803571667624</v>
      </c>
      <c r="R101" s="139">
        <f>R51+R89</f>
        <v>1850065.5370000005</v>
      </c>
      <c r="S101" s="141">
        <f>F101-R101</f>
        <v>377335.98199999984</v>
      </c>
      <c r="T101" s="142">
        <f>F101/R101*100</f>
        <v>120.39581703748044</v>
      </c>
    </row>
    <row r="102" spans="1:20" s="26" customFormat="1" ht="22.5" x14ac:dyDescent="0.3">
      <c r="A102" s="83"/>
      <c r="B102" s="13"/>
      <c r="C102" s="22"/>
      <c r="D102" s="90"/>
      <c r="E102" s="90"/>
      <c r="F102" s="90">
        <f t="shared" si="86"/>
        <v>0</v>
      </c>
      <c r="G102" s="90"/>
      <c r="H102" s="90"/>
      <c r="I102" s="90"/>
      <c r="J102" s="90"/>
      <c r="K102" s="90"/>
      <c r="L102" s="90"/>
      <c r="M102" s="85"/>
      <c r="N102" s="90"/>
      <c r="O102" s="90"/>
      <c r="P102" s="85"/>
      <c r="Q102" s="85"/>
      <c r="R102" s="90"/>
      <c r="S102" s="48"/>
      <c r="T102" s="49"/>
    </row>
    <row r="103" spans="1:20" s="109" customFormat="1" ht="32.25" hidden="1" customHeight="1" x14ac:dyDescent="0.3">
      <c r="A103" s="103"/>
      <c r="B103" s="104" t="s">
        <v>63</v>
      </c>
      <c r="C103" s="21"/>
      <c r="D103" s="105">
        <v>-531278.1</v>
      </c>
      <c r="E103" s="105">
        <v>-531278.1</v>
      </c>
      <c r="F103" s="105">
        <f t="shared" si="86"/>
        <v>-177092.8</v>
      </c>
      <c r="G103" s="105">
        <v>-44273.2</v>
      </c>
      <c r="H103" s="105">
        <v>-44273.2</v>
      </c>
      <c r="I103" s="105">
        <v>-44273.2</v>
      </c>
      <c r="J103" s="105">
        <v>-44273.2</v>
      </c>
      <c r="K103" s="105">
        <f>F103</f>
        <v>-177092.8</v>
      </c>
      <c r="L103" s="105">
        <f>F103-K103</f>
        <v>0</v>
      </c>
      <c r="M103" s="106">
        <f>F103/K103*100</f>
        <v>100</v>
      </c>
      <c r="N103" s="105">
        <f>N53+N92</f>
        <v>1412</v>
      </c>
      <c r="O103" s="105">
        <f>F103-N103</f>
        <v>-178504.8</v>
      </c>
      <c r="P103" s="106">
        <f>F103/N103*100</f>
        <v>-12541.98300283286</v>
      </c>
      <c r="Q103" s="106">
        <f>F103/E103*100</f>
        <v>33.333352155867139</v>
      </c>
      <c r="R103" s="105"/>
      <c r="S103" s="107">
        <f>F103-R103</f>
        <v>-177092.8</v>
      </c>
      <c r="T103" s="108"/>
    </row>
    <row r="104" spans="1:20" s="26" customFormat="1" ht="22.5" hidden="1" customHeight="1" x14ac:dyDescent="0.3">
      <c r="A104" s="10"/>
      <c r="B104" s="13"/>
      <c r="C104" s="22"/>
      <c r="D104" s="90"/>
      <c r="E104" s="90"/>
      <c r="F104" s="90">
        <f t="shared" si="86"/>
        <v>0</v>
      </c>
      <c r="G104" s="90"/>
      <c r="H104" s="90"/>
      <c r="I104" s="90"/>
      <c r="J104" s="90"/>
      <c r="K104" s="90"/>
      <c r="L104" s="90"/>
      <c r="M104" s="85"/>
      <c r="N104" s="90"/>
      <c r="O104" s="90"/>
      <c r="P104" s="85"/>
      <c r="Q104" s="85"/>
      <c r="R104" s="90"/>
      <c r="S104" s="48"/>
      <c r="T104" s="49"/>
    </row>
    <row r="105" spans="1:20" s="33" customFormat="1" ht="32.25" customHeight="1" x14ac:dyDescent="0.3">
      <c r="A105" s="134"/>
      <c r="B105" s="34" t="s">
        <v>27</v>
      </c>
      <c r="C105" s="32"/>
      <c r="D105" s="90">
        <f>D106+D107+D108+D111</f>
        <v>620318.51</v>
      </c>
      <c r="E105" s="90">
        <f>E106+E107+E108+E111</f>
        <v>691671.92500000005</v>
      </c>
      <c r="F105" s="90">
        <f t="shared" si="86"/>
        <v>313127.03000000003</v>
      </c>
      <c r="G105" s="90">
        <f>G106+G107+G108+G111</f>
        <v>77177.726999999999</v>
      </c>
      <c r="H105" s="90">
        <f>H106+H107+H108+H111</f>
        <v>78538.081000000006</v>
      </c>
      <c r="I105" s="90">
        <f>I106+I107+I108+I111</f>
        <v>78466.065999999992</v>
      </c>
      <c r="J105" s="90">
        <f>J106+J107+J108+J111</f>
        <v>78945.156000000003</v>
      </c>
      <c r="K105" s="90">
        <f>K106+K107+K108+K111</f>
        <v>313134.64799999999</v>
      </c>
      <c r="L105" s="90">
        <f t="shared" ref="L105:L112" si="98">F105-K105</f>
        <v>-7.6179999999585561</v>
      </c>
      <c r="M105" s="85">
        <f>F105/K105*100</f>
        <v>99.997567180748405</v>
      </c>
      <c r="N105" s="90">
        <f>N106+N107+N108+N111</f>
        <v>313125.864</v>
      </c>
      <c r="O105" s="90">
        <f t="shared" ref="O105:O112" si="99">F105-N105</f>
        <v>1.1660000000265427</v>
      </c>
      <c r="P105" s="85">
        <f>F105/N105*100</f>
        <v>100.00037237422204</v>
      </c>
      <c r="Q105" s="85">
        <f>F105/E105*100</f>
        <v>45.271033662382642</v>
      </c>
      <c r="R105" s="90">
        <f>R106+R107+R108+R111</f>
        <v>318321.89099999995</v>
      </c>
      <c r="S105" s="48">
        <f t="shared" ref="S105:S112" si="100">F105-R105</f>
        <v>-5194.8609999999171</v>
      </c>
      <c r="T105" s="49">
        <f>F105/R105*100</f>
        <v>98.368047832437668</v>
      </c>
    </row>
    <row r="106" spans="1:20" s="33" customFormat="1" ht="22.5" hidden="1" customHeight="1" x14ac:dyDescent="0.3">
      <c r="A106" s="72"/>
      <c r="B106" s="110" t="s">
        <v>132</v>
      </c>
      <c r="C106" s="32"/>
      <c r="D106" s="90">
        <f>D69</f>
        <v>0</v>
      </c>
      <c r="E106" s="90">
        <f>E69</f>
        <v>0</v>
      </c>
      <c r="F106" s="90">
        <f t="shared" si="86"/>
        <v>0</v>
      </c>
      <c r="G106" s="90">
        <f>G69</f>
        <v>0</v>
      </c>
      <c r="H106" s="90">
        <f t="shared" ref="H106" si="101">H69</f>
        <v>0</v>
      </c>
      <c r="I106" s="90">
        <f t="shared" ref="I106:K107" si="102">I69</f>
        <v>0</v>
      </c>
      <c r="J106" s="90">
        <f t="shared" si="102"/>
        <v>0</v>
      </c>
      <c r="K106" s="90">
        <f t="shared" si="102"/>
        <v>0</v>
      </c>
      <c r="L106" s="90">
        <f t="shared" si="98"/>
        <v>0</v>
      </c>
      <c r="M106" s="85"/>
      <c r="N106" s="90">
        <f>N69</f>
        <v>0</v>
      </c>
      <c r="O106" s="90">
        <f t="shared" si="99"/>
        <v>0</v>
      </c>
      <c r="P106" s="85"/>
      <c r="Q106" s="85"/>
      <c r="R106" s="90">
        <f>R69</f>
        <v>0</v>
      </c>
      <c r="S106" s="48">
        <f t="shared" si="100"/>
        <v>0</v>
      </c>
      <c r="T106" s="49"/>
    </row>
    <row r="107" spans="1:20" s="33" customFormat="1" ht="31.5" customHeight="1" x14ac:dyDescent="0.3">
      <c r="A107" s="72"/>
      <c r="B107" s="110" t="s">
        <v>103</v>
      </c>
      <c r="C107" s="32"/>
      <c r="D107" s="90">
        <f>D70</f>
        <v>0</v>
      </c>
      <c r="E107" s="90">
        <f>E70</f>
        <v>1004.4589999999999</v>
      </c>
      <c r="F107" s="90">
        <f t="shared" si="86"/>
        <v>1004.4590000000001</v>
      </c>
      <c r="G107" s="90">
        <f>G70</f>
        <v>0</v>
      </c>
      <c r="H107" s="90">
        <f t="shared" ref="H107" si="103">H70</f>
        <v>0</v>
      </c>
      <c r="I107" s="90">
        <f t="shared" si="102"/>
        <v>337.25700000000001</v>
      </c>
      <c r="J107" s="90">
        <f t="shared" si="102"/>
        <v>667.202</v>
      </c>
      <c r="K107" s="90">
        <f t="shared" si="102"/>
        <v>1004.4589999999999</v>
      </c>
      <c r="L107" s="90">
        <f t="shared" si="98"/>
        <v>0</v>
      </c>
      <c r="M107" s="85">
        <f>F107/K107*100</f>
        <v>100.00000000000003</v>
      </c>
      <c r="N107" s="90">
        <f>N70</f>
        <v>1004.4589999999999</v>
      </c>
      <c r="O107" s="90">
        <f t="shared" si="99"/>
        <v>0</v>
      </c>
      <c r="P107" s="85">
        <f>F107/N107*100</f>
        <v>100.00000000000003</v>
      </c>
      <c r="Q107" s="85">
        <f>F107/E107*100</f>
        <v>100.00000000000003</v>
      </c>
      <c r="R107" s="90">
        <f>R70</f>
        <v>2126.0950000000003</v>
      </c>
      <c r="S107" s="48">
        <f t="shared" si="100"/>
        <v>-1121.6360000000002</v>
      </c>
      <c r="T107" s="49">
        <f>F107/R107*100</f>
        <v>47.24431410637812</v>
      </c>
    </row>
    <row r="108" spans="1:20" s="33" customFormat="1" ht="31.5" customHeight="1" x14ac:dyDescent="0.3">
      <c r="A108" s="72"/>
      <c r="B108" s="34" t="s">
        <v>67</v>
      </c>
      <c r="C108" s="32"/>
      <c r="D108" s="90">
        <f>D109+D110</f>
        <v>620318.51</v>
      </c>
      <c r="E108" s="90">
        <f>E109+E110</f>
        <v>690667.46600000001</v>
      </c>
      <c r="F108" s="90">
        <f t="shared" si="86"/>
        <v>312122.571</v>
      </c>
      <c r="G108" s="90">
        <f t="shared" ref="G108:K108" si="104">G109+G110</f>
        <v>77177.726999999999</v>
      </c>
      <c r="H108" s="90">
        <f t="shared" ref="H108:J108" si="105">H109+H110</f>
        <v>78538.081000000006</v>
      </c>
      <c r="I108" s="90">
        <f t="shared" ref="I108" si="106">I109+I110</f>
        <v>78128.808999999994</v>
      </c>
      <c r="J108" s="90">
        <f t="shared" si="105"/>
        <v>78277.953999999998</v>
      </c>
      <c r="K108" s="90">
        <f t="shared" si="104"/>
        <v>312130.18900000001</v>
      </c>
      <c r="L108" s="90">
        <f t="shared" si="98"/>
        <v>-7.6180000000167638</v>
      </c>
      <c r="M108" s="85">
        <f>F108/K108*100</f>
        <v>99.997559351748563</v>
      </c>
      <c r="N108" s="90">
        <f t="shared" ref="N108" si="107">N109+N110</f>
        <v>312121.40500000003</v>
      </c>
      <c r="O108" s="90">
        <f t="shared" si="99"/>
        <v>1.165999999968335</v>
      </c>
      <c r="P108" s="85">
        <f>F108/N108*100</f>
        <v>100.00037357258466</v>
      </c>
      <c r="Q108" s="85">
        <f>F108/E108*100</f>
        <v>45.191439638478641</v>
      </c>
      <c r="R108" s="90">
        <f t="shared" ref="R108" si="108">R109+R110</f>
        <v>291826.234</v>
      </c>
      <c r="S108" s="48">
        <f t="shared" si="100"/>
        <v>20296.337</v>
      </c>
      <c r="T108" s="49">
        <f>F108/R108*100</f>
        <v>106.95493915053574</v>
      </c>
    </row>
    <row r="109" spans="1:20" s="75" customFormat="1" ht="34.5" customHeight="1" x14ac:dyDescent="0.35">
      <c r="A109" s="73"/>
      <c r="B109" s="74" t="s">
        <v>93</v>
      </c>
      <c r="C109" s="74"/>
      <c r="D109" s="99">
        <f>D72+D95</f>
        <v>599998.4</v>
      </c>
      <c r="E109" s="99">
        <f>E72+E95</f>
        <v>666174.9</v>
      </c>
      <c r="F109" s="99">
        <f t="shared" si="86"/>
        <v>300822</v>
      </c>
      <c r="G109" s="99">
        <f>G72+G95</f>
        <v>75041.2</v>
      </c>
      <c r="H109" s="99">
        <f>H72+H95</f>
        <v>75369.8</v>
      </c>
      <c r="I109" s="99">
        <f>I72+I95</f>
        <v>75205.5</v>
      </c>
      <c r="J109" s="99">
        <f>J72+J95</f>
        <v>75205.5</v>
      </c>
      <c r="K109" s="99">
        <f>K72+K95</f>
        <v>300822</v>
      </c>
      <c r="L109" s="99">
        <f t="shared" si="98"/>
        <v>0</v>
      </c>
      <c r="M109" s="89">
        <f>F109/K109*100</f>
        <v>100</v>
      </c>
      <c r="N109" s="99">
        <f>N72+N95</f>
        <v>300822</v>
      </c>
      <c r="O109" s="99">
        <f t="shared" si="99"/>
        <v>0</v>
      </c>
      <c r="P109" s="89">
        <f>F109/N109*100</f>
        <v>100</v>
      </c>
      <c r="Q109" s="89">
        <f>F109/E109*100</f>
        <v>45.156609773199193</v>
      </c>
      <c r="R109" s="99">
        <f>R72+R95</f>
        <v>273506.19699999999</v>
      </c>
      <c r="S109" s="64">
        <f t="shared" si="100"/>
        <v>27315.803000000014</v>
      </c>
      <c r="T109" s="65">
        <f>F109/R109*100</f>
        <v>109.98727023358816</v>
      </c>
    </row>
    <row r="110" spans="1:20" s="75" customFormat="1" ht="34.5" customHeight="1" x14ac:dyDescent="0.35">
      <c r="A110" s="73"/>
      <c r="B110" s="74" t="s">
        <v>92</v>
      </c>
      <c r="C110" s="74"/>
      <c r="D110" s="99">
        <f>D96+D73</f>
        <v>20320.11</v>
      </c>
      <c r="E110" s="99">
        <f>E96+E73</f>
        <v>24492.565999999999</v>
      </c>
      <c r="F110" s="99">
        <f t="shared" si="86"/>
        <v>11300.571</v>
      </c>
      <c r="G110" s="99">
        <f>G96+G73</f>
        <v>2136.527</v>
      </c>
      <c r="H110" s="99">
        <f>H96+H73</f>
        <v>3168.2809999999999</v>
      </c>
      <c r="I110" s="99">
        <f>I96+I73</f>
        <v>2923.3090000000002</v>
      </c>
      <c r="J110" s="99">
        <f>J96+J73</f>
        <v>3072.4540000000002</v>
      </c>
      <c r="K110" s="99">
        <f>K96+K73</f>
        <v>11308.189</v>
      </c>
      <c r="L110" s="99">
        <f t="shared" si="98"/>
        <v>-7.6180000000003929</v>
      </c>
      <c r="M110" s="89">
        <f>F110/K110*100</f>
        <v>99.932632891084509</v>
      </c>
      <c r="N110" s="99">
        <f>N96+N73</f>
        <v>11299.405000000001</v>
      </c>
      <c r="O110" s="99">
        <f t="shared" si="99"/>
        <v>1.1659999999992579</v>
      </c>
      <c r="P110" s="89">
        <f>F110/N110*100</f>
        <v>100.01031912742306</v>
      </c>
      <c r="Q110" s="89">
        <f>F110/E110*100</f>
        <v>46.138779415762322</v>
      </c>
      <c r="R110" s="99">
        <f>R96+R73</f>
        <v>18320.037</v>
      </c>
      <c r="S110" s="64">
        <f t="shared" si="100"/>
        <v>-7019.4660000000003</v>
      </c>
      <c r="T110" s="65">
        <f>F110/R110*100</f>
        <v>61.68421493908555</v>
      </c>
    </row>
    <row r="111" spans="1:20" s="33" customFormat="1" ht="71.25" customHeight="1" x14ac:dyDescent="0.3">
      <c r="A111" s="72"/>
      <c r="B111" s="34" t="s">
        <v>152</v>
      </c>
      <c r="C111" s="32"/>
      <c r="D111" s="90">
        <f>D97</f>
        <v>0</v>
      </c>
      <c r="E111" s="90">
        <f>E97</f>
        <v>0</v>
      </c>
      <c r="F111" s="90">
        <f t="shared" si="86"/>
        <v>0</v>
      </c>
      <c r="G111" s="90">
        <f>G97</f>
        <v>0</v>
      </c>
      <c r="H111" s="90">
        <f>H97</f>
        <v>0</v>
      </c>
      <c r="I111" s="90">
        <f>I97</f>
        <v>0</v>
      </c>
      <c r="J111" s="90">
        <f>J97</f>
        <v>0</v>
      </c>
      <c r="K111" s="90">
        <f>K97</f>
        <v>0</v>
      </c>
      <c r="L111" s="90">
        <f t="shared" si="98"/>
        <v>0</v>
      </c>
      <c r="M111" s="85"/>
      <c r="N111" s="90">
        <f>N97</f>
        <v>0</v>
      </c>
      <c r="O111" s="90">
        <f t="shared" si="99"/>
        <v>0</v>
      </c>
      <c r="P111" s="85"/>
      <c r="Q111" s="85"/>
      <c r="R111" s="90">
        <f>R97</f>
        <v>24369.562000000002</v>
      </c>
      <c r="S111" s="48">
        <f t="shared" si="100"/>
        <v>-24369.562000000002</v>
      </c>
      <c r="T111" s="49"/>
    </row>
    <row r="112" spans="1:20" s="143" customFormat="1" ht="55.5" customHeight="1" x14ac:dyDescent="0.3">
      <c r="A112" s="148"/>
      <c r="B112" s="137" t="s">
        <v>118</v>
      </c>
      <c r="C112" s="147"/>
      <c r="D112" s="139">
        <f>D101+D105</f>
        <v>7038651.0019999985</v>
      </c>
      <c r="E112" s="139">
        <f>E101+E105</f>
        <v>7186159.1279999986</v>
      </c>
      <c r="F112" s="139">
        <f t="shared" si="86"/>
        <v>2540528.5489999996</v>
      </c>
      <c r="G112" s="139">
        <f>G101+G105</f>
        <v>606430.53099999996</v>
      </c>
      <c r="H112" s="139">
        <f>H101+H105</f>
        <v>649320.17400000012</v>
      </c>
      <c r="I112" s="139">
        <f>I101+I105</f>
        <v>566316.45400000003</v>
      </c>
      <c r="J112" s="139">
        <f>J101+J105</f>
        <v>718461.3899999999</v>
      </c>
      <c r="K112" s="139">
        <f>K101+K105</f>
        <v>2347178.7089999998</v>
      </c>
      <c r="L112" s="139">
        <f t="shared" si="98"/>
        <v>193349.83999999985</v>
      </c>
      <c r="M112" s="140">
        <f>F112/K112*100</f>
        <v>108.23754234215832</v>
      </c>
      <c r="N112" s="139">
        <f>N101+N105</f>
        <v>2477954.9316666666</v>
      </c>
      <c r="O112" s="139">
        <f t="shared" si="99"/>
        <v>62573.617333333008</v>
      </c>
      <c r="P112" s="140">
        <f>F112/N112*100</f>
        <v>102.52521208249928</v>
      </c>
      <c r="Q112" s="140">
        <f>F112/E112*100</f>
        <v>35.353079492786875</v>
      </c>
      <c r="R112" s="139">
        <f>R101+R105</f>
        <v>2168387.4280000003</v>
      </c>
      <c r="S112" s="141">
        <f t="shared" si="100"/>
        <v>372141.12099999934</v>
      </c>
      <c r="T112" s="142">
        <f>F112/R112*100</f>
        <v>117.16211393750984</v>
      </c>
    </row>
    <row r="113" spans="1:24" s="118" customFormat="1" ht="103.5" customHeight="1" x14ac:dyDescent="0.2">
      <c r="A113" s="113"/>
      <c r="B113" s="122" t="s">
        <v>202</v>
      </c>
      <c r="C113" s="122"/>
      <c r="D113" s="116"/>
      <c r="E113" s="117"/>
      <c r="F113" s="117" t="s">
        <v>203</v>
      </c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4"/>
      <c r="T113" s="115"/>
    </row>
    <row r="114" spans="1:24" s="6" customFormat="1" ht="18" customHeight="1" x14ac:dyDescent="0.45">
      <c r="A114" s="5"/>
      <c r="B114" s="25" t="s">
        <v>49</v>
      </c>
      <c r="C114" s="16"/>
      <c r="D114" s="16"/>
      <c r="E114" s="16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50"/>
      <c r="T114" s="51"/>
    </row>
    <row r="115" spans="1:24" s="17" customFormat="1" ht="18.75" x14ac:dyDescent="0.3">
      <c r="B115" s="3"/>
      <c r="C115" s="2"/>
      <c r="D115" s="149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2"/>
    </row>
    <row r="116" spans="1:24" s="17" customFormat="1" ht="18.75" x14ac:dyDescent="0.3"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2"/>
    </row>
    <row r="117" spans="1:24" s="17" customFormat="1" ht="22.5" x14ac:dyDescent="0.3">
      <c r="B117" s="3"/>
      <c r="C117" s="2"/>
      <c r="D117" s="150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2"/>
    </row>
    <row r="118" spans="1:24" s="17" customFormat="1" ht="18.75" x14ac:dyDescent="0.3">
      <c r="B118" s="3"/>
      <c r="C118" s="2"/>
      <c r="D118" s="2"/>
      <c r="E118" s="2"/>
      <c r="F118" s="15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151"/>
      <c r="S118" s="1"/>
      <c r="T118" s="2"/>
      <c r="U118" s="2"/>
      <c r="V118" s="2"/>
      <c r="W118" s="2"/>
      <c r="X118" s="2"/>
    </row>
    <row r="119" spans="1:24" s="17" customFormat="1" ht="18.75" x14ac:dyDescent="0.3"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1"/>
      <c r="T119" s="2"/>
      <c r="U119" s="2"/>
      <c r="V119" s="2"/>
      <c r="W119" s="2"/>
      <c r="X119" s="2"/>
    </row>
    <row r="120" spans="1:24" s="17" customFormat="1" ht="18.75" x14ac:dyDescent="0.3"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1"/>
      <c r="T120" s="2"/>
      <c r="U120" s="2"/>
      <c r="V120" s="2"/>
      <c r="W120" s="2"/>
      <c r="X120" s="2"/>
    </row>
    <row r="121" spans="1:24" s="17" customFormat="1" ht="18.75" x14ac:dyDescent="0.3">
      <c r="B121" s="2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1"/>
      <c r="T121" s="2"/>
      <c r="U121" s="2"/>
      <c r="V121" s="2"/>
      <c r="W121" s="2"/>
      <c r="X121" s="2"/>
    </row>
    <row r="122" spans="1:24" s="17" customFormat="1" ht="18.75" x14ac:dyDescent="0.3">
      <c r="B122" s="2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1"/>
      <c r="T122" s="2"/>
      <c r="U122" s="2"/>
      <c r="V122" s="2"/>
      <c r="W122" s="2"/>
      <c r="X122" s="2"/>
    </row>
  </sheetData>
  <mergeCells count="28">
    <mergeCell ref="A1:T1"/>
    <mergeCell ref="T3:T4"/>
    <mergeCell ref="M3:M4"/>
    <mergeCell ref="N3:N4"/>
    <mergeCell ref="O3:O4"/>
    <mergeCell ref="P3:P4"/>
    <mergeCell ref="Q3:Q4"/>
    <mergeCell ref="R3:R4"/>
    <mergeCell ref="S3:S4"/>
    <mergeCell ref="A3:A4"/>
    <mergeCell ref="B3:B4"/>
    <mergeCell ref="C3:C4"/>
    <mergeCell ref="D3:D4"/>
    <mergeCell ref="C15:C17"/>
    <mergeCell ref="C23:C25"/>
    <mergeCell ref="A51:C51"/>
    <mergeCell ref="B113:C113"/>
    <mergeCell ref="A6:T6"/>
    <mergeCell ref="A76:T76"/>
    <mergeCell ref="A100:T100"/>
    <mergeCell ref="L3:L4"/>
    <mergeCell ref="H3:H4"/>
    <mergeCell ref="E3:E4"/>
    <mergeCell ref="J3:J4"/>
    <mergeCell ref="F3:F4"/>
    <mergeCell ref="G3:G4"/>
    <mergeCell ref="K3:K4"/>
    <mergeCell ref="I3:I4"/>
  </mergeCells>
  <printOptions horizontalCentered="1"/>
  <pageMargins left="0.39370078740157483" right="0" top="0" bottom="0" header="0.23622047244094491" footer="0.11811023622047245"/>
  <pageSetup paperSize="8" scale="63" fitToHeight="100" orientation="landscape" horizontalDpi="300" verticalDpi="300" r:id="rId1"/>
  <headerFooter alignWithMargins="0"/>
  <rowBreaks count="1" manualBreakCount="1">
    <brk id="83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2025-05-08T10:45:53Z</cp:lastPrinted>
  <dcterms:created xsi:type="dcterms:W3CDTF">1996-10-08T23:32:33Z</dcterms:created>
  <dcterms:modified xsi:type="dcterms:W3CDTF">2025-05-08T10:45:57Z</dcterms:modified>
</cp:coreProperties>
</file>